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C:\Users\User\Documents\BOOST\"/>
    </mc:Choice>
  </mc:AlternateContent>
  <xr:revisionPtr revIDLastSave="0" documentId="8_{8E22FA90-8A95-499F-88B3-8E5DCBF43A3D}" xr6:coauthVersionLast="47" xr6:coauthVersionMax="47" xr10:uidLastSave="{00000000-0000-0000-0000-000000000000}"/>
  <bookViews>
    <workbookView xWindow="-108" yWindow="-108" windowWidth="23256" windowHeight="12576" tabRatio="500" firstSheet="15" activeTab="10" xr2:uid="{00000000-000D-0000-FFFF-FFFF00000000}"/>
  </bookViews>
  <sheets>
    <sheet name="0. UPUTSTVO" sheetId="1" r:id="rId1"/>
    <sheet name="T.0a-P. Proizvodnja" sheetId="2" r:id="rId2"/>
    <sheet name="T.0a-U. Usluge" sheetId="3" r:id="rId3"/>
    <sheet name="T.0a-T. Trgovina" sheetId="4" r:id="rId4"/>
    <sheet name="T.0a. Normativ" sheetId="5" r:id="rId5"/>
    <sheet name="T.1. Prihodi" sheetId="6" r:id="rId6"/>
    <sheet name="T.2. Stalna sredstva" sheetId="7" r:id="rId7"/>
    <sheet name="T.3. Finansiranje" sheetId="8" r:id="rId8"/>
    <sheet name="T.4. Kredit" sheetId="9" r:id="rId9"/>
    <sheet name="T.5. Troš. promocije" sheetId="10" r:id="rId10"/>
    <sheet name="T.6. Troškovi" sheetId="11" r:id="rId11"/>
    <sheet name="T.7. P&amp;L" sheetId="12" r:id="rId12"/>
    <sheet name="T.8. Interna" sheetId="13" r:id="rId13"/>
    <sheet name="T.9. Cash Flow" sheetId="14" r:id="rId14"/>
    <sheet name="T.10. Dashboard" sheetId="15" r:id="rId15"/>
    <sheet name="T.11. Tumačenja" sheetId="16" r:id="rId16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9" i="14" l="1"/>
  <c r="B15" i="14"/>
  <c r="AM15" i="14" s="1"/>
  <c r="B14" i="14"/>
  <c r="M28" i="13"/>
  <c r="L28" i="13"/>
  <c r="K28" i="13"/>
  <c r="J28" i="13"/>
  <c r="I28" i="13"/>
  <c r="H28" i="13"/>
  <c r="G28" i="13"/>
  <c r="F28" i="13"/>
  <c r="E28" i="13"/>
  <c r="D28" i="13"/>
  <c r="C28" i="13"/>
  <c r="B28" i="13"/>
  <c r="M26" i="13"/>
  <c r="L26" i="13"/>
  <c r="K26" i="13"/>
  <c r="J26" i="13"/>
  <c r="I26" i="13"/>
  <c r="H26" i="13"/>
  <c r="G26" i="13"/>
  <c r="F26" i="13"/>
  <c r="E26" i="13"/>
  <c r="D26" i="13"/>
  <c r="C26" i="13"/>
  <c r="B26" i="13"/>
  <c r="M14" i="13"/>
  <c r="L14" i="13"/>
  <c r="K14" i="13"/>
  <c r="J14" i="13"/>
  <c r="I14" i="13"/>
  <c r="H14" i="13"/>
  <c r="G14" i="13"/>
  <c r="F14" i="13"/>
  <c r="E14" i="13"/>
  <c r="D14" i="13"/>
  <c r="C14" i="13"/>
  <c r="B14" i="13"/>
  <c r="B44" i="11"/>
  <c r="E44" i="11"/>
  <c r="B38" i="11"/>
  <c r="B45" i="11" s="1"/>
  <c r="D27" i="11"/>
  <c r="E27" i="11" s="1"/>
  <c r="B27" i="11"/>
  <c r="B26" i="11"/>
  <c r="D26" i="11" s="1"/>
  <c r="E26" i="11" s="1"/>
  <c r="B25" i="11"/>
  <c r="D25" i="11" s="1"/>
  <c r="E25" i="11" s="1"/>
  <c r="B19" i="11"/>
  <c r="E18" i="11"/>
  <c r="D18" i="11"/>
  <c r="E17" i="11"/>
  <c r="D17" i="11"/>
  <c r="D16" i="11"/>
  <c r="E16" i="11"/>
  <c r="E14" i="11"/>
  <c r="D14" i="11"/>
  <c r="E13" i="11"/>
  <c r="D13" i="11"/>
  <c r="E12" i="11"/>
  <c r="D11" i="11"/>
  <c r="E11" i="11"/>
  <c r="D10" i="11"/>
  <c r="E9" i="11"/>
  <c r="E8" i="11"/>
  <c r="D8" i="11"/>
  <c r="E7" i="11"/>
  <c r="E6" i="11"/>
  <c r="D6" i="11"/>
  <c r="E5" i="11"/>
  <c r="D5" i="11"/>
  <c r="C14" i="10"/>
  <c r="C16" i="9"/>
  <c r="B10" i="9"/>
  <c r="B8" i="9"/>
  <c r="B9" i="9" s="1"/>
  <c r="B24" i="8"/>
  <c r="B8" i="8"/>
  <c r="C8" i="8" s="1"/>
  <c r="E58" i="7"/>
  <c r="E55" i="7"/>
  <c r="B5" i="8" s="1"/>
  <c r="C5" i="8" s="1"/>
  <c r="E51" i="7"/>
  <c r="E41" i="7"/>
  <c r="E57" i="7" s="1"/>
  <c r="E31" i="7"/>
  <c r="E56" i="7" s="1"/>
  <c r="E21" i="7"/>
  <c r="E11" i="7"/>
  <c r="E54" i="7" s="1"/>
  <c r="N24" i="6"/>
  <c r="N23" i="6"/>
  <c r="N22" i="6"/>
  <c r="N21" i="6"/>
  <c r="N20" i="6"/>
  <c r="M12" i="6"/>
  <c r="L12" i="6"/>
  <c r="K12" i="6"/>
  <c r="J12" i="6"/>
  <c r="I12" i="6"/>
  <c r="H12" i="6"/>
  <c r="G12" i="6"/>
  <c r="F12" i="6"/>
  <c r="E12" i="6"/>
  <c r="D12" i="6"/>
  <c r="C12" i="6"/>
  <c r="B12" i="6"/>
  <c r="F98" i="3"/>
  <c r="F90" i="3"/>
  <c r="F73" i="3"/>
  <c r="F72" i="3"/>
  <c r="F71" i="3"/>
  <c r="F70" i="3"/>
  <c r="F74" i="3" s="1"/>
  <c r="F58" i="3"/>
  <c r="F50" i="3"/>
  <c r="F42" i="3"/>
  <c r="F26" i="3"/>
  <c r="F10" i="3"/>
  <c r="F145" i="2"/>
  <c r="F144" i="2"/>
  <c r="F143" i="2"/>
  <c r="F142" i="2"/>
  <c r="F141" i="2"/>
  <c r="F140" i="2"/>
  <c r="F139" i="2"/>
  <c r="F138" i="2"/>
  <c r="F146" i="2" s="1"/>
  <c r="E279" i="5" s="1"/>
  <c r="M10" i="6" s="1"/>
  <c r="M13" i="6" s="1"/>
  <c r="F133" i="2"/>
  <c r="F132" i="2"/>
  <c r="F131" i="2"/>
  <c r="F130" i="2"/>
  <c r="F129" i="2"/>
  <c r="F128" i="2"/>
  <c r="F127" i="2"/>
  <c r="F126" i="2"/>
  <c r="F134" i="2" s="1"/>
  <c r="E256" i="5" s="1"/>
  <c r="L10" i="6" s="1"/>
  <c r="L13" i="6" s="1"/>
  <c r="F121" i="2"/>
  <c r="F120" i="2"/>
  <c r="F119" i="2"/>
  <c r="F118" i="2"/>
  <c r="F117" i="2"/>
  <c r="F116" i="2"/>
  <c r="F115" i="2"/>
  <c r="F114" i="2"/>
  <c r="F122" i="2" s="1"/>
  <c r="F109" i="2"/>
  <c r="F108" i="2"/>
  <c r="F107" i="2"/>
  <c r="F106" i="2"/>
  <c r="F105" i="2"/>
  <c r="F104" i="2"/>
  <c r="F103" i="2"/>
  <c r="F102" i="2"/>
  <c r="F110" i="2" s="1"/>
  <c r="E210" i="5" s="1"/>
  <c r="J10" i="6" s="1"/>
  <c r="J13" i="6" s="1"/>
  <c r="F97" i="2"/>
  <c r="F96" i="2"/>
  <c r="F95" i="2"/>
  <c r="F94" i="2"/>
  <c r="F93" i="2"/>
  <c r="F92" i="2"/>
  <c r="F91" i="2"/>
  <c r="F90" i="2"/>
  <c r="F85" i="2"/>
  <c r="F84" i="2"/>
  <c r="F83" i="2"/>
  <c r="F82" i="2"/>
  <c r="F81" i="2"/>
  <c r="F80" i="2"/>
  <c r="F79" i="2"/>
  <c r="F78" i="2"/>
  <c r="F86" i="2" s="1"/>
  <c r="E164" i="5" s="1"/>
  <c r="H10" i="6" s="1"/>
  <c r="H13" i="6" s="1"/>
  <c r="F73" i="2"/>
  <c r="F72" i="2"/>
  <c r="F71" i="2"/>
  <c r="F70" i="2"/>
  <c r="F69" i="2"/>
  <c r="F68" i="2"/>
  <c r="F67" i="2"/>
  <c r="F66" i="2"/>
  <c r="F61" i="2"/>
  <c r="F60" i="2"/>
  <c r="F59" i="2"/>
  <c r="F58" i="2"/>
  <c r="F57" i="2"/>
  <c r="F56" i="2"/>
  <c r="F55" i="2"/>
  <c r="F54" i="2"/>
  <c r="F62" i="2" s="1"/>
  <c r="E118" i="5" s="1"/>
  <c r="F10" i="6" s="1"/>
  <c r="F13" i="6" s="1"/>
  <c r="F49" i="2"/>
  <c r="F48" i="2"/>
  <c r="F47" i="2"/>
  <c r="F46" i="2"/>
  <c r="F45" i="2"/>
  <c r="F44" i="2"/>
  <c r="F43" i="2"/>
  <c r="F42" i="2"/>
  <c r="F50" i="2" s="1"/>
  <c r="F37" i="2"/>
  <c r="F36" i="2"/>
  <c r="F35" i="2"/>
  <c r="F34" i="2"/>
  <c r="F33" i="2"/>
  <c r="F32" i="2"/>
  <c r="F31" i="2"/>
  <c r="F30" i="2"/>
  <c r="F38" i="2" s="1"/>
  <c r="E72" i="5" s="1"/>
  <c r="D10" i="6" s="1"/>
  <c r="D13" i="6" s="1"/>
  <c r="F25" i="2"/>
  <c r="F24" i="2"/>
  <c r="F23" i="2"/>
  <c r="F22" i="2"/>
  <c r="F21" i="2"/>
  <c r="F20" i="2"/>
  <c r="F19" i="2"/>
  <c r="F18" i="2"/>
  <c r="F26" i="2" s="1"/>
  <c r="F13" i="2"/>
  <c r="F12" i="2"/>
  <c r="F11" i="2"/>
  <c r="F10" i="2"/>
  <c r="F9" i="2"/>
  <c r="F8" i="2"/>
  <c r="F7" i="2"/>
  <c r="F6" i="2"/>
  <c r="F14" i="2" s="1"/>
  <c r="B16" i="14" l="1"/>
  <c r="B5" i="14" s="1"/>
  <c r="AM14" i="14"/>
  <c r="B22" i="11"/>
  <c r="D22" i="11" s="1"/>
  <c r="B4" i="8"/>
  <c r="C4" i="8" s="1"/>
  <c r="D9" i="11"/>
  <c r="C19" i="11"/>
  <c r="E26" i="5"/>
  <c r="B10" i="6" s="1"/>
  <c r="B13" i="6" s="1"/>
  <c r="F18" i="13"/>
  <c r="F4" i="13"/>
  <c r="J18" i="13"/>
  <c r="J4" i="13"/>
  <c r="D4" i="13"/>
  <c r="D18" i="13"/>
  <c r="H4" i="13"/>
  <c r="H18" i="13"/>
  <c r="L4" i="13"/>
  <c r="L18" i="13"/>
  <c r="B24" i="11"/>
  <c r="D24" i="11" s="1"/>
  <c r="E24" i="11" s="1"/>
  <c r="B7" i="8"/>
  <c r="C7" i="8" s="1"/>
  <c r="F98" i="2"/>
  <c r="F34" i="3"/>
  <c r="F74" i="2"/>
  <c r="E141" i="5" s="1"/>
  <c r="G10" i="6" s="1"/>
  <c r="G13" i="6" s="1"/>
  <c r="F18" i="3"/>
  <c r="F82" i="3"/>
  <c r="E233" i="5" s="1"/>
  <c r="K10" i="6" s="1"/>
  <c r="K13" i="6" s="1"/>
  <c r="E22" i="11"/>
  <c r="E95" i="5"/>
  <c r="E10" i="6" s="1"/>
  <c r="E13" i="6" s="1"/>
  <c r="M4" i="13"/>
  <c r="M18" i="13"/>
  <c r="F66" i="3"/>
  <c r="B23" i="11"/>
  <c r="D23" i="11" s="1"/>
  <c r="E23" i="11" s="1"/>
  <c r="B6" i="8"/>
  <c r="C6" i="8" s="1"/>
  <c r="B16" i="9"/>
  <c r="C24" i="14"/>
  <c r="B6" i="12"/>
  <c r="D6" i="12"/>
  <c r="E15" i="11"/>
  <c r="D15" i="11"/>
  <c r="E59" i="7"/>
  <c r="B9" i="8" s="1"/>
  <c r="D4" i="11"/>
  <c r="D7" i="11"/>
  <c r="E10" i="11"/>
  <c r="D12" i="11"/>
  <c r="E38" i="11"/>
  <c r="E45" i="11" s="1"/>
  <c r="C6" i="12"/>
  <c r="N12" i="6"/>
  <c r="F14" i="10"/>
  <c r="D14" i="10"/>
  <c r="E4" i="11"/>
  <c r="E19" i="11" s="1"/>
  <c r="N14" i="13"/>
  <c r="D24" i="14"/>
  <c r="N26" i="13"/>
  <c r="AM19" i="14"/>
  <c r="E49" i="5" l="1"/>
  <c r="C10" i="6" s="1"/>
  <c r="C13" i="6" s="1"/>
  <c r="L9" i="13"/>
  <c r="L5" i="13"/>
  <c r="L8" i="13"/>
  <c r="L22" i="13"/>
  <c r="L21" i="13"/>
  <c r="L19" i="13"/>
  <c r="K4" i="13"/>
  <c r="K18" i="13"/>
  <c r="F22" i="13"/>
  <c r="F21" i="13"/>
  <c r="F19" i="13"/>
  <c r="F9" i="13"/>
  <c r="F5" i="13"/>
  <c r="F6" i="13" s="1"/>
  <c r="F8" i="13"/>
  <c r="B8" i="15"/>
  <c r="M21" i="14"/>
  <c r="I21" i="14"/>
  <c r="E21" i="14"/>
  <c r="K21" i="14"/>
  <c r="G21" i="14"/>
  <c r="C21" i="14"/>
  <c r="J21" i="14"/>
  <c r="H21" i="14"/>
  <c r="N21" i="14"/>
  <c r="F21" i="14"/>
  <c r="L21" i="14"/>
  <c r="E6" i="12"/>
  <c r="D21" i="14"/>
  <c r="E14" i="10"/>
  <c r="K9" i="13"/>
  <c r="K5" i="13"/>
  <c r="K8" i="13"/>
  <c r="K22" i="13"/>
  <c r="K21" i="13"/>
  <c r="K19" i="13"/>
  <c r="E4" i="13"/>
  <c r="E18" i="13"/>
  <c r="E187" i="5"/>
  <c r="I10" i="6" s="1"/>
  <c r="I13" i="6" s="1"/>
  <c r="AI23" i="14"/>
  <c r="AE23" i="14"/>
  <c r="AA23" i="14"/>
  <c r="AK23" i="14"/>
  <c r="AG23" i="14"/>
  <c r="AC23" i="14"/>
  <c r="AJ23" i="14"/>
  <c r="AB23" i="14"/>
  <c r="AH23" i="14"/>
  <c r="AF23" i="14"/>
  <c r="AL23" i="14"/>
  <c r="AD23" i="14"/>
  <c r="B4" i="12"/>
  <c r="D4" i="12"/>
  <c r="C4" i="12"/>
  <c r="C8" i="15"/>
  <c r="Y21" i="14"/>
  <c r="U21" i="14"/>
  <c r="Q21" i="14"/>
  <c r="W21" i="14"/>
  <c r="S21" i="14"/>
  <c r="O21" i="14"/>
  <c r="Z21" i="14"/>
  <c r="R21" i="14"/>
  <c r="X21" i="14"/>
  <c r="P21" i="14"/>
  <c r="V21" i="14"/>
  <c r="T21" i="14"/>
  <c r="G4" i="13"/>
  <c r="G18" i="13"/>
  <c r="F20" i="13"/>
  <c r="F27" i="13" s="1"/>
  <c r="F29" i="13" s="1"/>
  <c r="B8" i="12"/>
  <c r="D8" i="12"/>
  <c r="C8" i="12"/>
  <c r="D19" i="11"/>
  <c r="E28" i="11"/>
  <c r="L20" i="13"/>
  <c r="L27" i="13" s="1"/>
  <c r="L29" i="13" s="1"/>
  <c r="B18" i="13"/>
  <c r="B4" i="13"/>
  <c r="N13" i="6"/>
  <c r="K23" i="14"/>
  <c r="G23" i="14"/>
  <c r="C23" i="14"/>
  <c r="M23" i="14"/>
  <c r="I23" i="14"/>
  <c r="E23" i="14"/>
  <c r="L23" i="14"/>
  <c r="D23" i="14"/>
  <c r="J23" i="14"/>
  <c r="H23" i="14"/>
  <c r="F23" i="14"/>
  <c r="N23" i="14"/>
  <c r="B18" i="14"/>
  <c r="C9" i="8"/>
  <c r="B15" i="8"/>
  <c r="C15" i="8" s="1"/>
  <c r="D8" i="15"/>
  <c r="AK21" i="14"/>
  <c r="AG21" i="14"/>
  <c r="AC21" i="14"/>
  <c r="AI21" i="14"/>
  <c r="AE21" i="14"/>
  <c r="AA21" i="14"/>
  <c r="AH21" i="14"/>
  <c r="AF21" i="14"/>
  <c r="AL21" i="14"/>
  <c r="AD21" i="14"/>
  <c r="AJ21" i="14"/>
  <c r="AB21" i="14"/>
  <c r="B22" i="13"/>
  <c r="B21" i="13"/>
  <c r="B19" i="13"/>
  <c r="B9" i="13"/>
  <c r="B5" i="13"/>
  <c r="B8" i="13"/>
  <c r="D28" i="11"/>
  <c r="B7" i="12" s="1"/>
  <c r="L6" i="13"/>
  <c r="AM23" i="14" l="1"/>
  <c r="AN21" i="14"/>
  <c r="F7" i="13"/>
  <c r="Z22" i="14"/>
  <c r="V22" i="14"/>
  <c r="R22" i="14"/>
  <c r="X22" i="14"/>
  <c r="T22" i="14"/>
  <c r="P22" i="14"/>
  <c r="S22" i="14"/>
  <c r="Y22" i="14"/>
  <c r="Q22" i="14"/>
  <c r="W22" i="14"/>
  <c r="O22" i="14"/>
  <c r="U22" i="14"/>
  <c r="AO23" i="14"/>
  <c r="AM21" i="14"/>
  <c r="L10" i="13"/>
  <c r="W23" i="14"/>
  <c r="S23" i="14"/>
  <c r="O23" i="14"/>
  <c r="Y23" i="14"/>
  <c r="U23" i="14"/>
  <c r="Q23" i="14"/>
  <c r="T23" i="14"/>
  <c r="Z23" i="14"/>
  <c r="R23" i="14"/>
  <c r="X23" i="14"/>
  <c r="P23" i="14"/>
  <c r="V23" i="14"/>
  <c r="B10" i="13"/>
  <c r="B25" i="8"/>
  <c r="C24" i="8"/>
  <c r="B20" i="13"/>
  <c r="B27" i="13" s="1"/>
  <c r="B29" i="13" s="1"/>
  <c r="D9" i="13"/>
  <c r="D5" i="13"/>
  <c r="D6" i="13" s="1"/>
  <c r="D8" i="13"/>
  <c r="D23" i="13"/>
  <c r="D22" i="13"/>
  <c r="D21" i="13"/>
  <c r="D19" i="13"/>
  <c r="D20" i="13" s="1"/>
  <c r="D27" i="13" s="1"/>
  <c r="D29" i="13" s="1"/>
  <c r="D10" i="13"/>
  <c r="C10" i="13"/>
  <c r="C9" i="13"/>
  <c r="C5" i="13"/>
  <c r="C8" i="13"/>
  <c r="C19" i="13"/>
  <c r="C21" i="13"/>
  <c r="C23" i="13"/>
  <c r="C22" i="13"/>
  <c r="AL22" i="14"/>
  <c r="AH22" i="14"/>
  <c r="AD22" i="14"/>
  <c r="AJ22" i="14"/>
  <c r="AF22" i="14"/>
  <c r="AB22" i="14"/>
  <c r="AI22" i="14"/>
  <c r="AA22" i="14"/>
  <c r="AG22" i="14"/>
  <c r="AE22" i="14"/>
  <c r="AK22" i="14"/>
  <c r="AC22" i="14"/>
  <c r="G10" i="13"/>
  <c r="G9" i="13"/>
  <c r="G5" i="13"/>
  <c r="G6" i="13" s="1"/>
  <c r="G8" i="13"/>
  <c r="G21" i="13"/>
  <c r="G22" i="13"/>
  <c r="G23" i="13"/>
  <c r="G19" i="13"/>
  <c r="G20" i="13" s="1"/>
  <c r="G27" i="13" s="1"/>
  <c r="G29" i="13" s="1"/>
  <c r="D37" i="15"/>
  <c r="D11" i="15"/>
  <c r="AK13" i="14"/>
  <c r="AK16" i="14" s="1"/>
  <c r="AG13" i="14"/>
  <c r="AG16" i="14" s="1"/>
  <c r="AC13" i="14"/>
  <c r="AC16" i="14" s="1"/>
  <c r="AJ13" i="14"/>
  <c r="AJ16" i="14" s="1"/>
  <c r="AF13" i="14"/>
  <c r="AF16" i="14" s="1"/>
  <c r="AB13" i="14"/>
  <c r="AB16" i="14" s="1"/>
  <c r="AI13" i="14"/>
  <c r="AI16" i="14" s="1"/>
  <c r="AA13" i="14"/>
  <c r="AH13" i="14"/>
  <c r="AH16" i="14" s="1"/>
  <c r="AE13" i="14"/>
  <c r="AE16" i="14" s="1"/>
  <c r="AL13" i="14"/>
  <c r="AL16" i="14" s="1"/>
  <c r="AD13" i="14"/>
  <c r="AD16" i="14" s="1"/>
  <c r="I4" i="13"/>
  <c r="I18" i="13"/>
  <c r="K23" i="13"/>
  <c r="L23" i="13"/>
  <c r="B6" i="13"/>
  <c r="B23" i="13"/>
  <c r="B26" i="14"/>
  <c r="AM18" i="14"/>
  <c r="E8" i="13"/>
  <c r="E23" i="13"/>
  <c r="E22" i="13"/>
  <c r="E21" i="13"/>
  <c r="E19" i="13"/>
  <c r="E20" i="13" s="1"/>
  <c r="E27" i="13" s="1"/>
  <c r="E29" i="13" s="1"/>
  <c r="E10" i="13"/>
  <c r="E9" i="13"/>
  <c r="E5" i="13"/>
  <c r="N22" i="14"/>
  <c r="J22" i="14"/>
  <c r="F22" i="14"/>
  <c r="L22" i="14"/>
  <c r="H22" i="14"/>
  <c r="D22" i="14"/>
  <c r="K22" i="14"/>
  <c r="C22" i="14"/>
  <c r="I22" i="14"/>
  <c r="G22" i="14"/>
  <c r="M22" i="14"/>
  <c r="E22" i="14"/>
  <c r="E8" i="12"/>
  <c r="I8" i="13"/>
  <c r="I23" i="13"/>
  <c r="I22" i="13"/>
  <c r="I21" i="13"/>
  <c r="I19" i="13"/>
  <c r="I10" i="13"/>
  <c r="I9" i="13"/>
  <c r="I5" i="13"/>
  <c r="B11" i="15"/>
  <c r="B5" i="15"/>
  <c r="B7" i="15" s="1"/>
  <c r="B37" i="15"/>
  <c r="M13" i="14"/>
  <c r="M16" i="14" s="1"/>
  <c r="I13" i="14"/>
  <c r="I16" i="14" s="1"/>
  <c r="E13" i="14"/>
  <c r="E16" i="14" s="1"/>
  <c r="L13" i="14"/>
  <c r="L16" i="14" s="1"/>
  <c r="H13" i="14"/>
  <c r="H16" i="14" s="1"/>
  <c r="D13" i="14"/>
  <c r="D16" i="14" s="1"/>
  <c r="K13" i="14"/>
  <c r="K16" i="14" s="1"/>
  <c r="C13" i="14"/>
  <c r="J13" i="14"/>
  <c r="J16" i="14" s="1"/>
  <c r="E4" i="12"/>
  <c r="G13" i="14"/>
  <c r="G16" i="14" s="1"/>
  <c r="F13" i="14"/>
  <c r="F16" i="14" s="1"/>
  <c r="N13" i="14"/>
  <c r="N16" i="14" s="1"/>
  <c r="M8" i="13"/>
  <c r="M23" i="13"/>
  <c r="M22" i="13"/>
  <c r="M21" i="13"/>
  <c r="M19" i="13"/>
  <c r="M20" i="13" s="1"/>
  <c r="M27" i="13" s="1"/>
  <c r="M29" i="13" s="1"/>
  <c r="M10" i="13"/>
  <c r="M5" i="13"/>
  <c r="M6" i="13" s="1"/>
  <c r="M9" i="13"/>
  <c r="F10" i="13"/>
  <c r="K20" i="13"/>
  <c r="K27" i="13" s="1"/>
  <c r="K29" i="13" s="1"/>
  <c r="AO21" i="14"/>
  <c r="L7" i="13"/>
  <c r="B5" i="12"/>
  <c r="B22" i="12" s="1"/>
  <c r="D5" i="12"/>
  <c r="D15" i="15" s="1"/>
  <c r="C5" i="12"/>
  <c r="D7" i="12"/>
  <c r="C7" i="12"/>
  <c r="E7" i="12" s="1"/>
  <c r="H9" i="13"/>
  <c r="H5" i="13"/>
  <c r="H6" i="13" s="1"/>
  <c r="H8" i="13"/>
  <c r="H23" i="13"/>
  <c r="H22" i="13"/>
  <c r="H21" i="13"/>
  <c r="H19" i="13"/>
  <c r="H20" i="13" s="1"/>
  <c r="H27" i="13" s="1"/>
  <c r="H29" i="13" s="1"/>
  <c r="H10" i="13"/>
  <c r="J23" i="13"/>
  <c r="J22" i="13"/>
  <c r="J21" i="13"/>
  <c r="J19" i="13"/>
  <c r="J20" i="13" s="1"/>
  <c r="J27" i="13" s="1"/>
  <c r="J29" i="13" s="1"/>
  <c r="J10" i="13"/>
  <c r="J9" i="13"/>
  <c r="J5" i="13"/>
  <c r="J6" i="13" s="1"/>
  <c r="J8" i="13"/>
  <c r="C15" i="15"/>
  <c r="C11" i="15"/>
  <c r="C37" i="15"/>
  <c r="Y13" i="14"/>
  <c r="Y16" i="14" s="1"/>
  <c r="U13" i="14"/>
  <c r="U16" i="14" s="1"/>
  <c r="Q13" i="14"/>
  <c r="Q16" i="14" s="1"/>
  <c r="X13" i="14"/>
  <c r="X16" i="14" s="1"/>
  <c r="T13" i="14"/>
  <c r="T16" i="14" s="1"/>
  <c r="P13" i="14"/>
  <c r="P16" i="14" s="1"/>
  <c r="S13" i="14"/>
  <c r="S16" i="14" s="1"/>
  <c r="Z13" i="14"/>
  <c r="Z16" i="14" s="1"/>
  <c r="R13" i="14"/>
  <c r="R16" i="14" s="1"/>
  <c r="W13" i="14"/>
  <c r="W16" i="14" s="1"/>
  <c r="O13" i="14"/>
  <c r="C11" i="12"/>
  <c r="V13" i="14"/>
  <c r="V16" i="14" s="1"/>
  <c r="K10" i="13"/>
  <c r="F23" i="13"/>
  <c r="K6" i="13"/>
  <c r="C4" i="13"/>
  <c r="C6" i="13" s="1"/>
  <c r="C18" i="13"/>
  <c r="C20" i="13" s="1"/>
  <c r="C27" i="13" s="1"/>
  <c r="C29" i="13" s="1"/>
  <c r="E37" i="15" l="1"/>
  <c r="N5" i="13"/>
  <c r="E6" i="13"/>
  <c r="N9" i="13"/>
  <c r="N8" i="13"/>
  <c r="G7" i="13"/>
  <c r="C7" i="13"/>
  <c r="AN13" i="14"/>
  <c r="O16" i="14"/>
  <c r="H7" i="13"/>
  <c r="Z20" i="14"/>
  <c r="W20" i="14"/>
  <c r="S20" i="14"/>
  <c r="O20" i="14"/>
  <c r="V20" i="14"/>
  <c r="R20" i="14"/>
  <c r="Y20" i="14"/>
  <c r="U20" i="14"/>
  <c r="Q20" i="14"/>
  <c r="X20" i="14"/>
  <c r="T20" i="14"/>
  <c r="P20" i="14"/>
  <c r="E11" i="15"/>
  <c r="AM22" i="14"/>
  <c r="I6" i="13"/>
  <c r="D22" i="12"/>
  <c r="E24" i="14"/>
  <c r="AN23" i="14"/>
  <c r="E7" i="13"/>
  <c r="AO22" i="14"/>
  <c r="D16" i="9"/>
  <c r="K7" i="13"/>
  <c r="C41" i="15"/>
  <c r="C38" i="15"/>
  <c r="C16" i="15"/>
  <c r="C12" i="15"/>
  <c r="C21" i="12"/>
  <c r="K20" i="14"/>
  <c r="G20" i="14"/>
  <c r="C20" i="14"/>
  <c r="N20" i="14"/>
  <c r="J20" i="14"/>
  <c r="F20" i="14"/>
  <c r="M20" i="14"/>
  <c r="I20" i="14"/>
  <c r="E20" i="14"/>
  <c r="L20" i="14"/>
  <c r="H20" i="14"/>
  <c r="E5" i="12"/>
  <c r="D20" i="14"/>
  <c r="N4" i="13"/>
  <c r="N10" i="13"/>
  <c r="AJ20" i="14"/>
  <c r="AL20" i="14"/>
  <c r="AH20" i="14"/>
  <c r="AD20" i="14"/>
  <c r="AG20" i="14"/>
  <c r="AB20" i="14"/>
  <c r="AF20" i="14"/>
  <c r="AA20" i="14"/>
  <c r="AK20" i="14"/>
  <c r="AE20" i="14"/>
  <c r="AC20" i="14"/>
  <c r="AI20" i="14"/>
  <c r="M7" i="13"/>
  <c r="C16" i="14"/>
  <c r="AM13" i="14"/>
  <c r="C22" i="12"/>
  <c r="E22" i="12" s="1"/>
  <c r="J7" i="13"/>
  <c r="B11" i="12"/>
  <c r="B15" i="15"/>
  <c r="B6" i="14"/>
  <c r="B28" i="14"/>
  <c r="B30" i="14" s="1"/>
  <c r="B7" i="13"/>
  <c r="N6" i="13"/>
  <c r="I20" i="13"/>
  <c r="I27" i="13" s="1"/>
  <c r="I29" i="13" s="1"/>
  <c r="D11" i="12"/>
  <c r="AO13" i="14"/>
  <c r="AA16" i="14"/>
  <c r="H11" i="15"/>
  <c r="D7" i="13"/>
  <c r="E16" i="9"/>
  <c r="F24" i="14"/>
  <c r="AN22" i="14"/>
  <c r="D41" i="15" l="1"/>
  <c r="D38" i="15"/>
  <c r="D16" i="15"/>
  <c r="D12" i="15"/>
  <c r="D21" i="12"/>
  <c r="AM20" i="14"/>
  <c r="AN20" i="14"/>
  <c r="AO16" i="14"/>
  <c r="B31" i="14"/>
  <c r="C29" i="14"/>
  <c r="B7" i="14"/>
  <c r="B8" i="14"/>
  <c r="F16" i="9"/>
  <c r="G24" i="14"/>
  <c r="I7" i="13"/>
  <c r="N7" i="13" s="1"/>
  <c r="AN16" i="14"/>
  <c r="B38" i="15"/>
  <c r="E38" i="15" s="1"/>
  <c r="B16" i="15"/>
  <c r="B12" i="15"/>
  <c r="D5" i="15"/>
  <c r="D7" i="15" s="1"/>
  <c r="B41" i="15"/>
  <c r="B21" i="12"/>
  <c r="E21" i="12" s="1"/>
  <c r="E11" i="12"/>
  <c r="G15" i="15"/>
  <c r="E15" i="15"/>
  <c r="AM16" i="14"/>
  <c r="AO20" i="14"/>
  <c r="H15" i="15"/>
  <c r="E12" i="15" l="1"/>
  <c r="G12" i="15"/>
  <c r="H16" i="15"/>
  <c r="E16" i="15"/>
  <c r="G16" i="15"/>
  <c r="E41" i="15"/>
  <c r="G41" i="15"/>
  <c r="D26" i="15"/>
  <c r="AO5" i="14"/>
  <c r="B26" i="15"/>
  <c r="AM5" i="14"/>
  <c r="C26" i="15"/>
  <c r="AN5" i="14"/>
  <c r="H12" i="15"/>
  <c r="H24" i="14" l="1"/>
  <c r="G16" i="9"/>
  <c r="I24" i="14"/>
  <c r="E26" i="15"/>
  <c r="H16" i="9" l="1"/>
  <c r="J24" i="14"/>
  <c r="I16" i="9" l="1"/>
  <c r="K24" i="14"/>
  <c r="J16" i="9" l="1"/>
  <c r="K16" i="9" l="1"/>
  <c r="L24" i="14"/>
  <c r="AL13" i="9" l="1"/>
  <c r="L16" i="9"/>
  <c r="M24" i="14"/>
  <c r="M16" i="9" l="1"/>
  <c r="AL16" i="9" s="1"/>
  <c r="AL14" i="9"/>
  <c r="B9" i="12" s="1"/>
  <c r="B21" i="15" l="1"/>
  <c r="B10" i="12"/>
  <c r="B12" i="12"/>
  <c r="N16" i="9"/>
  <c r="N24" i="14"/>
  <c r="AL15" i="9"/>
  <c r="B15" i="12" s="1"/>
  <c r="B13" i="12" l="1"/>
  <c r="AM24" i="14"/>
  <c r="O24" i="14"/>
  <c r="M25" i="14" l="1"/>
  <c r="M26" i="14" s="1"/>
  <c r="M28" i="14" s="1"/>
  <c r="L30" i="15" s="1"/>
  <c r="I25" i="14"/>
  <c r="I26" i="14" s="1"/>
  <c r="I28" i="14" s="1"/>
  <c r="H30" i="15" s="1"/>
  <c r="E25" i="14"/>
  <c r="E26" i="14" s="1"/>
  <c r="E28" i="14" s="1"/>
  <c r="D30" i="15" s="1"/>
  <c r="K25" i="14"/>
  <c r="K26" i="14" s="1"/>
  <c r="K28" i="14" s="1"/>
  <c r="J30" i="15" s="1"/>
  <c r="G25" i="14"/>
  <c r="G26" i="14" s="1"/>
  <c r="G28" i="14" s="1"/>
  <c r="F30" i="15" s="1"/>
  <c r="C25" i="14"/>
  <c r="N25" i="14"/>
  <c r="N26" i="14" s="1"/>
  <c r="N28" i="14" s="1"/>
  <c r="M30" i="15" s="1"/>
  <c r="F25" i="14"/>
  <c r="F26" i="14" s="1"/>
  <c r="F28" i="14" s="1"/>
  <c r="E30" i="15" s="1"/>
  <c r="L25" i="14"/>
  <c r="L26" i="14" s="1"/>
  <c r="L28" i="14" s="1"/>
  <c r="K30" i="15" s="1"/>
  <c r="D25" i="14"/>
  <c r="D26" i="14" s="1"/>
  <c r="D28" i="14" s="1"/>
  <c r="C30" i="15" s="1"/>
  <c r="J25" i="14"/>
  <c r="J26" i="14" s="1"/>
  <c r="J28" i="14" s="1"/>
  <c r="I30" i="15" s="1"/>
  <c r="H25" i="14"/>
  <c r="H26" i="14" s="1"/>
  <c r="H28" i="14" s="1"/>
  <c r="G30" i="15" s="1"/>
  <c r="O16" i="9"/>
  <c r="B14" i="12"/>
  <c r="AM25" i="14" l="1"/>
  <c r="C26" i="14"/>
  <c r="B42" i="15"/>
  <c r="B17" i="15"/>
  <c r="B13" i="15"/>
  <c r="B40" i="15"/>
  <c r="B39" i="15"/>
  <c r="B18" i="15"/>
  <c r="B23" i="12"/>
  <c r="B20" i="12"/>
  <c r="B16" i="12"/>
  <c r="B19" i="15"/>
  <c r="B43" i="15"/>
  <c r="B24" i="12"/>
  <c r="Q24" i="14"/>
  <c r="P24" i="14"/>
  <c r="P16" i="9" l="1"/>
  <c r="G19" i="15"/>
  <c r="G40" i="15"/>
  <c r="G42" i="15"/>
  <c r="G13" i="15"/>
  <c r="B14" i="15"/>
  <c r="G18" i="15"/>
  <c r="G17" i="15"/>
  <c r="AM26" i="14"/>
  <c r="C28" i="14"/>
  <c r="R24" i="14"/>
  <c r="Q16" i="9" l="1"/>
  <c r="B30" i="15"/>
  <c r="C30" i="14"/>
  <c r="S24" i="14"/>
  <c r="G14" i="15"/>
  <c r="B27" i="15"/>
  <c r="AM6" i="14"/>
  <c r="AM28" i="14"/>
  <c r="N30" i="15" l="1"/>
  <c r="B28" i="15"/>
  <c r="R16" i="9"/>
  <c r="C31" i="14"/>
  <c r="D29" i="14"/>
  <c r="D30" i="14" s="1"/>
  <c r="B31" i="15"/>
  <c r="B32" i="15"/>
  <c r="T24" i="14" l="1"/>
  <c r="C31" i="15"/>
  <c r="C32" i="15"/>
  <c r="D31" i="14"/>
  <c r="E29" i="14"/>
  <c r="E30" i="14" s="1"/>
  <c r="D32" i="15" l="1"/>
  <c r="D31" i="15"/>
  <c r="F29" i="14"/>
  <c r="F30" i="14" s="1"/>
  <c r="E31" i="14"/>
  <c r="U24" i="14"/>
  <c r="S16" i="9"/>
  <c r="F31" i="14" l="1"/>
  <c r="E32" i="15"/>
  <c r="E31" i="15"/>
  <c r="G29" i="14"/>
  <c r="G30" i="14" s="1"/>
  <c r="T16" i="9"/>
  <c r="V13" i="9"/>
  <c r="V14" i="9" l="1"/>
  <c r="U16" i="9"/>
  <c r="V24" i="14"/>
  <c r="G31" i="14"/>
  <c r="H29" i="14"/>
  <c r="H30" i="14" s="1"/>
  <c r="F31" i="15"/>
  <c r="F32" i="15"/>
  <c r="G31" i="15" l="1"/>
  <c r="G32" i="15"/>
  <c r="H31" i="14"/>
  <c r="I29" i="14"/>
  <c r="I30" i="14" s="1"/>
  <c r="V15" i="9"/>
  <c r="W24" i="14" s="1"/>
  <c r="W13" i="9"/>
  <c r="W14" i="9" l="1"/>
  <c r="X13" i="9"/>
  <c r="H32" i="15"/>
  <c r="H31" i="15"/>
  <c r="I31" i="14"/>
  <c r="J29" i="14"/>
  <c r="J30" i="14" s="1"/>
  <c r="V16" i="9"/>
  <c r="J31" i="14" l="1"/>
  <c r="I32" i="15"/>
  <c r="K29" i="14"/>
  <c r="K30" i="14" s="1"/>
  <c r="I31" i="15"/>
  <c r="X14" i="9"/>
  <c r="W15" i="9"/>
  <c r="X24" i="14" s="1"/>
  <c r="X15" i="9" l="1"/>
  <c r="Y24" i="14" s="1"/>
  <c r="W16" i="9"/>
  <c r="K31" i="14"/>
  <c r="L29" i="14"/>
  <c r="L30" i="14" s="1"/>
  <c r="J31" i="15"/>
  <c r="J32" i="15"/>
  <c r="Y13" i="9"/>
  <c r="AM13" i="9" l="1"/>
  <c r="Y14" i="9"/>
  <c r="Z13" i="9" s="1"/>
  <c r="K31" i="15"/>
  <c r="K32" i="15"/>
  <c r="L31" i="14"/>
  <c r="M29" i="14"/>
  <c r="M30" i="14" s="1"/>
  <c r="X16" i="9"/>
  <c r="Z14" i="9" l="1"/>
  <c r="L32" i="15"/>
  <c r="L31" i="15"/>
  <c r="N29" i="14"/>
  <c r="N30" i="14" s="1"/>
  <c r="M31" i="14"/>
  <c r="Y15" i="9"/>
  <c r="AM14" i="9"/>
  <c r="C9" i="12" s="1"/>
  <c r="Z24" i="14" l="1"/>
  <c r="AM15" i="9"/>
  <c r="C15" i="12" s="1"/>
  <c r="Y16" i="9"/>
  <c r="AM16" i="9" s="1"/>
  <c r="C10" i="12"/>
  <c r="C12" i="12"/>
  <c r="Z15" i="9"/>
  <c r="Z16" i="9" s="1"/>
  <c r="AM30" i="14"/>
  <c r="N31" i="14"/>
  <c r="M32" i="15"/>
  <c r="M31" i="15"/>
  <c r="O29" i="14"/>
  <c r="AM8" i="14"/>
  <c r="AA13" i="9"/>
  <c r="AA14" i="9" l="1"/>
  <c r="AB13" i="9"/>
  <c r="B29" i="15"/>
  <c r="AM31" i="14"/>
  <c r="N31" i="15"/>
  <c r="B20" i="15"/>
  <c r="N32" i="15"/>
  <c r="AM7" i="14"/>
  <c r="AA24" i="14"/>
  <c r="C13" i="12"/>
  <c r="C14" i="12" s="1"/>
  <c r="AN24" i="14"/>
  <c r="C42" i="15" l="1"/>
  <c r="C17" i="15"/>
  <c r="C13" i="15"/>
  <c r="C18" i="15"/>
  <c r="C40" i="15"/>
  <c r="C39" i="15"/>
  <c r="C23" i="12"/>
  <c r="C16" i="12"/>
  <c r="C20" i="12"/>
  <c r="C19" i="15"/>
  <c r="AB14" i="9"/>
  <c r="AA15" i="9"/>
  <c r="AA16" i="9" s="1"/>
  <c r="Y25" i="14"/>
  <c r="Y26" i="14" s="1"/>
  <c r="Y28" i="14" s="1"/>
  <c r="U25" i="14"/>
  <c r="U26" i="14" s="1"/>
  <c r="U28" i="14" s="1"/>
  <c r="Q25" i="14"/>
  <c r="Q26" i="14" s="1"/>
  <c r="Q28" i="14" s="1"/>
  <c r="W25" i="14"/>
  <c r="W26" i="14" s="1"/>
  <c r="W28" i="14" s="1"/>
  <c r="S25" i="14"/>
  <c r="S26" i="14" s="1"/>
  <c r="S28" i="14" s="1"/>
  <c r="O25" i="14"/>
  <c r="V25" i="14"/>
  <c r="V26" i="14" s="1"/>
  <c r="V28" i="14" s="1"/>
  <c r="T25" i="14"/>
  <c r="T26" i="14" s="1"/>
  <c r="T28" i="14" s="1"/>
  <c r="Z25" i="14"/>
  <c r="Z26" i="14" s="1"/>
  <c r="Z28" i="14" s="1"/>
  <c r="R25" i="14"/>
  <c r="R26" i="14" s="1"/>
  <c r="R28" i="14" s="1"/>
  <c r="X25" i="14"/>
  <c r="X26" i="14" s="1"/>
  <c r="X28" i="14" s="1"/>
  <c r="P25" i="14"/>
  <c r="P26" i="14" s="1"/>
  <c r="P28" i="14" s="1"/>
  <c r="G20" i="15"/>
  <c r="AB15" i="9" l="1"/>
  <c r="C14" i="15"/>
  <c r="AB24" i="14"/>
  <c r="AN25" i="14"/>
  <c r="O26" i="14"/>
  <c r="AC13" i="9"/>
  <c r="AC24" i="14" l="1"/>
  <c r="AB16" i="9"/>
  <c r="AN26" i="14"/>
  <c r="O28" i="14"/>
  <c r="O30" i="14" s="1"/>
  <c r="AC14" i="9"/>
  <c r="AD13" i="9"/>
  <c r="AD14" i="9" l="1"/>
  <c r="C27" i="15"/>
  <c r="AN6" i="14"/>
  <c r="AN28" i="14"/>
  <c r="O31" i="14"/>
  <c r="P29" i="14"/>
  <c r="P30" i="14" s="1"/>
  <c r="AC15" i="9"/>
  <c r="AD24" i="14" l="1"/>
  <c r="AD15" i="9"/>
  <c r="AE24" i="14" s="1"/>
  <c r="P31" i="14"/>
  <c r="Q29" i="14"/>
  <c r="Q30" i="14" s="1"/>
  <c r="AC16" i="9"/>
  <c r="O30" i="15"/>
  <c r="C28" i="15"/>
  <c r="AE13" i="9"/>
  <c r="AE14" i="9" l="1"/>
  <c r="AF13" i="9"/>
  <c r="Q31" i="14"/>
  <c r="R29" i="14"/>
  <c r="R30" i="14" s="1"/>
  <c r="AD16" i="9"/>
  <c r="R31" i="14" l="1"/>
  <c r="S29" i="14"/>
  <c r="S30" i="14" s="1"/>
  <c r="AF14" i="9"/>
  <c r="AG13" i="9" s="1"/>
  <c r="AE15" i="9"/>
  <c r="AG14" i="9" l="1"/>
  <c r="AH13" i="9"/>
  <c r="AF24" i="14"/>
  <c r="AE16" i="9"/>
  <c r="S31" i="14"/>
  <c r="T29" i="14"/>
  <c r="T30" i="14" s="1"/>
  <c r="AF15" i="9"/>
  <c r="AG24" i="14" s="1"/>
  <c r="AH14" i="9" l="1"/>
  <c r="T31" i="14"/>
  <c r="U29" i="14"/>
  <c r="U30" i="14" s="1"/>
  <c r="AF16" i="9"/>
  <c r="AG15" i="9"/>
  <c r="AH24" i="14" s="1"/>
  <c r="AG16" i="9" l="1"/>
  <c r="AH15" i="9"/>
  <c r="AH16" i="9" s="1"/>
  <c r="F11" i="13"/>
  <c r="F12" i="13" s="1"/>
  <c r="F13" i="13" s="1"/>
  <c r="F15" i="13" s="1"/>
  <c r="K11" i="13"/>
  <c r="K12" i="13" s="1"/>
  <c r="K13" i="13" s="1"/>
  <c r="K15" i="13" s="1"/>
  <c r="B24" i="13"/>
  <c r="B25" i="13" s="1"/>
  <c r="B30" i="13" s="1"/>
  <c r="L24" i="13"/>
  <c r="L25" i="13" s="1"/>
  <c r="L30" i="13" s="1"/>
  <c r="L31" i="13" s="1"/>
  <c r="L32" i="13" s="1"/>
  <c r="K24" i="13"/>
  <c r="K25" i="13" s="1"/>
  <c r="K30" i="13" s="1"/>
  <c r="K31" i="13" s="1"/>
  <c r="K32" i="13" s="1"/>
  <c r="B11" i="13"/>
  <c r="L11" i="13"/>
  <c r="L12" i="13" s="1"/>
  <c r="L13" i="13" s="1"/>
  <c r="L15" i="13" s="1"/>
  <c r="F24" i="13"/>
  <c r="F25" i="13" s="1"/>
  <c r="F30" i="13" s="1"/>
  <c r="F31" i="13" s="1"/>
  <c r="F32" i="13" s="1"/>
  <c r="E11" i="13"/>
  <c r="E12" i="13" s="1"/>
  <c r="E13" i="13" s="1"/>
  <c r="E15" i="13" s="1"/>
  <c r="M11" i="13"/>
  <c r="M12" i="13" s="1"/>
  <c r="M13" i="13" s="1"/>
  <c r="M15" i="13" s="1"/>
  <c r="J24" i="13"/>
  <c r="J25" i="13" s="1"/>
  <c r="J30" i="13" s="1"/>
  <c r="J31" i="13" s="1"/>
  <c r="J32" i="13" s="1"/>
  <c r="C24" i="13"/>
  <c r="C25" i="13" s="1"/>
  <c r="C30" i="13" s="1"/>
  <c r="C31" i="13" s="1"/>
  <c r="C32" i="13" s="1"/>
  <c r="C11" i="13"/>
  <c r="C12" i="13" s="1"/>
  <c r="C13" i="13" s="1"/>
  <c r="C15" i="13" s="1"/>
  <c r="G24" i="13"/>
  <c r="G25" i="13" s="1"/>
  <c r="G30" i="13" s="1"/>
  <c r="G31" i="13" s="1"/>
  <c r="G32" i="13" s="1"/>
  <c r="G11" i="13"/>
  <c r="G12" i="13" s="1"/>
  <c r="G13" i="13" s="1"/>
  <c r="G15" i="13" s="1"/>
  <c r="H24" i="13"/>
  <c r="H25" i="13" s="1"/>
  <c r="H30" i="13" s="1"/>
  <c r="H31" i="13" s="1"/>
  <c r="H32" i="13" s="1"/>
  <c r="J11" i="13"/>
  <c r="J12" i="13" s="1"/>
  <c r="J13" i="13" s="1"/>
  <c r="J15" i="13" s="1"/>
  <c r="H11" i="13"/>
  <c r="H12" i="13" s="1"/>
  <c r="H13" i="13" s="1"/>
  <c r="H15" i="13" s="1"/>
  <c r="D24" i="13"/>
  <c r="D25" i="13" s="1"/>
  <c r="D30" i="13" s="1"/>
  <c r="D31" i="13" s="1"/>
  <c r="D32" i="13" s="1"/>
  <c r="D11" i="13"/>
  <c r="D12" i="13" s="1"/>
  <c r="D13" i="13" s="1"/>
  <c r="D15" i="13" s="1"/>
  <c r="E24" i="13"/>
  <c r="E25" i="13" s="1"/>
  <c r="E30" i="13" s="1"/>
  <c r="E31" i="13" s="1"/>
  <c r="E32" i="13" s="1"/>
  <c r="I11" i="13"/>
  <c r="I12" i="13" s="1"/>
  <c r="I13" i="13" s="1"/>
  <c r="I15" i="13" s="1"/>
  <c r="M24" i="13"/>
  <c r="M25" i="13" s="1"/>
  <c r="M30" i="13" s="1"/>
  <c r="M31" i="13" s="1"/>
  <c r="M32" i="13" s="1"/>
  <c r="I24" i="13"/>
  <c r="I25" i="13" s="1"/>
  <c r="I30" i="13" s="1"/>
  <c r="I31" i="13" s="1"/>
  <c r="I32" i="13" s="1"/>
  <c r="V29" i="14"/>
  <c r="V30" i="14" s="1"/>
  <c r="U31" i="14"/>
  <c r="AI13" i="9"/>
  <c r="B31" i="13" l="1"/>
  <c r="B32" i="13" s="1"/>
  <c r="N30" i="13"/>
  <c r="V31" i="14"/>
  <c r="W29" i="14"/>
  <c r="W30" i="14" s="1"/>
  <c r="N11" i="13"/>
  <c r="B12" i="13"/>
  <c r="AI14" i="9"/>
  <c r="AI24" i="14"/>
  <c r="B13" i="13" l="1"/>
  <c r="N12" i="13"/>
  <c r="AI15" i="9"/>
  <c r="AI16" i="9" s="1"/>
  <c r="AJ13" i="9"/>
  <c r="W31" i="14"/>
  <c r="X29" i="14"/>
  <c r="X30" i="14" s="1"/>
  <c r="AJ24" i="14" l="1"/>
  <c r="AJ14" i="9"/>
  <c r="AK13" i="9" s="1"/>
  <c r="AO13" i="9"/>
  <c r="X31" i="14"/>
  <c r="Y29" i="14"/>
  <c r="Y30" i="14" s="1"/>
  <c r="N13" i="13"/>
  <c r="B15" i="13"/>
  <c r="Y31" i="14" l="1"/>
  <c r="Z29" i="14"/>
  <c r="Z30" i="14" s="1"/>
  <c r="AK14" i="9"/>
  <c r="AN13" i="9"/>
  <c r="AJ15" i="9"/>
  <c r="AJ16" i="9" s="1"/>
  <c r="AO16" i="9" s="1"/>
  <c r="AO14" i="9"/>
  <c r="AK15" i="9" l="1"/>
  <c r="AN14" i="9"/>
  <c r="D9" i="12" s="1"/>
  <c r="Z31" i="14"/>
  <c r="AA29" i="14"/>
  <c r="AN30" i="14"/>
  <c r="AN8" i="14"/>
  <c r="AK24" i="14"/>
  <c r="AO15" i="9"/>
  <c r="D10" i="12" l="1"/>
  <c r="E10" i="12" s="1"/>
  <c r="D12" i="12"/>
  <c r="E9" i="12"/>
  <c r="O31" i="15"/>
  <c r="O32" i="15"/>
  <c r="C29" i="15"/>
  <c r="AN31" i="14"/>
  <c r="C20" i="15"/>
  <c r="AN7" i="14"/>
  <c r="AL24" i="14"/>
  <c r="AN15" i="9"/>
  <c r="D15" i="12" s="1"/>
  <c r="E15" i="12" s="1"/>
  <c r="AK16" i="9"/>
  <c r="AN16" i="9" s="1"/>
  <c r="AO24" i="14" l="1"/>
  <c r="D13" i="12"/>
  <c r="E12" i="12"/>
  <c r="AK25" i="14" l="1"/>
  <c r="AK26" i="14" s="1"/>
  <c r="AK28" i="14" s="1"/>
  <c r="AG25" i="14"/>
  <c r="AG26" i="14" s="1"/>
  <c r="AG28" i="14" s="1"/>
  <c r="AC25" i="14"/>
  <c r="AC26" i="14" s="1"/>
  <c r="AC28" i="14" s="1"/>
  <c r="AI25" i="14"/>
  <c r="AI26" i="14" s="1"/>
  <c r="AI28" i="14" s="1"/>
  <c r="AE25" i="14"/>
  <c r="AE26" i="14" s="1"/>
  <c r="AE28" i="14" s="1"/>
  <c r="AA25" i="14"/>
  <c r="AL25" i="14"/>
  <c r="AL26" i="14" s="1"/>
  <c r="AL28" i="14" s="1"/>
  <c r="AD25" i="14"/>
  <c r="AD26" i="14" s="1"/>
  <c r="AD28" i="14" s="1"/>
  <c r="AJ25" i="14"/>
  <c r="AJ26" i="14" s="1"/>
  <c r="AJ28" i="14" s="1"/>
  <c r="AB25" i="14"/>
  <c r="AB26" i="14" s="1"/>
  <c r="AB28" i="14" s="1"/>
  <c r="AH25" i="14"/>
  <c r="AH26" i="14" s="1"/>
  <c r="AH28" i="14" s="1"/>
  <c r="AF25" i="14"/>
  <c r="AF26" i="14" s="1"/>
  <c r="AF28" i="14" s="1"/>
  <c r="E13" i="12"/>
  <c r="D14" i="12"/>
  <c r="D40" i="15" l="1"/>
  <c r="E40" i="15" s="1"/>
  <c r="D39" i="15"/>
  <c r="E39" i="15" s="1"/>
  <c r="D18" i="15"/>
  <c r="D42" i="15"/>
  <c r="E42" i="15" s="1"/>
  <c r="D17" i="15"/>
  <c r="D13" i="15"/>
  <c r="D23" i="12"/>
  <c r="E23" i="12" s="1"/>
  <c r="D20" i="12"/>
  <c r="E20" i="12" s="1"/>
  <c r="D16" i="12"/>
  <c r="D19" i="15"/>
  <c r="E14" i="12"/>
  <c r="F5" i="15"/>
  <c r="F7" i="15" s="1"/>
  <c r="C5" i="15"/>
  <c r="C7" i="15" s="1"/>
  <c r="E5" i="15"/>
  <c r="E7" i="15" s="1"/>
  <c r="G5" i="15"/>
  <c r="G7" i="15" s="1"/>
  <c r="AO25" i="14"/>
  <c r="AA26" i="14"/>
  <c r="H19" i="15" l="1"/>
  <c r="E19" i="15"/>
  <c r="H13" i="15"/>
  <c r="E13" i="15"/>
  <c r="H18" i="15"/>
  <c r="E18" i="15"/>
  <c r="AO26" i="14"/>
  <c r="AA28" i="14"/>
  <c r="AA30" i="14" s="1"/>
  <c r="D14" i="15"/>
  <c r="E16" i="12"/>
  <c r="H17" i="15"/>
  <c r="E17" i="15"/>
  <c r="AA31" i="14" l="1"/>
  <c r="AB29" i="14"/>
  <c r="AB30" i="14" s="1"/>
  <c r="D27" i="15"/>
  <c r="E27" i="15" s="1"/>
  <c r="AO6" i="14"/>
  <c r="AO28" i="14"/>
  <c r="H14" i="15"/>
  <c r="E14" i="15"/>
  <c r="P30" i="15" l="1"/>
  <c r="D28" i="15"/>
  <c r="E28" i="15" s="1"/>
  <c r="AB31" i="14"/>
  <c r="AC29" i="14"/>
  <c r="AC30" i="14" s="1"/>
  <c r="AD29" i="14" l="1"/>
  <c r="AD30" i="14" s="1"/>
  <c r="AC31" i="14"/>
  <c r="AD31" i="14" l="1"/>
  <c r="AE29" i="14"/>
  <c r="AE30" i="14" s="1"/>
  <c r="AE31" i="14" l="1"/>
  <c r="AF29" i="14"/>
  <c r="AF30" i="14" s="1"/>
  <c r="AF31" i="14" l="1"/>
  <c r="AG29" i="14"/>
  <c r="AG30" i="14" s="1"/>
  <c r="AH29" i="14" l="1"/>
  <c r="AH30" i="14" s="1"/>
  <c r="AG31" i="14"/>
  <c r="AH31" i="14" l="1"/>
  <c r="AI29" i="14"/>
  <c r="AI30" i="14" s="1"/>
  <c r="AI31" i="14" l="1"/>
  <c r="AJ29" i="14"/>
  <c r="AJ30" i="14" s="1"/>
  <c r="AJ31" i="14" l="1"/>
  <c r="AK29" i="14"/>
  <c r="AK30" i="14" s="1"/>
  <c r="AL29" i="14" l="1"/>
  <c r="AL30" i="14" s="1"/>
  <c r="AK31" i="14"/>
  <c r="AL31" i="14" l="1"/>
  <c r="AO30" i="14"/>
  <c r="AO8" i="14"/>
  <c r="P32" i="15" l="1"/>
  <c r="D20" i="15"/>
  <c r="P31" i="15"/>
  <c r="H5" i="15"/>
  <c r="H7" i="15" s="1"/>
  <c r="AO31" i="14"/>
  <c r="D29" i="15"/>
  <c r="E29" i="15" s="1"/>
  <c r="AO7" i="14"/>
  <c r="H20" i="15" l="1"/>
  <c r="E20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26" authorId="0" shapeId="0" xr:uid="{00000000-0006-0000-0400-000001000000}">
      <text>
        <r>
          <rPr>
            <sz val="10"/>
            <rFont val="Arial"/>
            <family val="2"/>
          </rPr>
          <t>Tehnička anchor ćelija. T.1 Prihodi povlači vrijednost odavde za proizvod 1. Stvarna vrijednost se računa u F5 (sažetak na vrhu sheeta).</t>
        </r>
      </text>
    </comment>
    <comment ref="E49" authorId="0" shapeId="0" xr:uid="{00000000-0006-0000-0400-000002000000}">
      <text>
        <r>
          <rPr>
            <sz val="10"/>
            <rFont val="Arial"/>
            <family val="2"/>
          </rPr>
          <t>Tehnička anchor ćelija. T.1 Prihodi povlači vrijednost odavde za proizvod 2. Stvarna vrijednost se računa u F6 (sažetak na vrhu sheeta).</t>
        </r>
      </text>
    </comment>
    <comment ref="E72" authorId="0" shapeId="0" xr:uid="{00000000-0006-0000-0400-000003000000}">
      <text>
        <r>
          <rPr>
            <sz val="10"/>
            <rFont val="Arial"/>
            <family val="2"/>
          </rPr>
          <t>Tehnička anchor ćelija. T.1 Prihodi povlači vrijednost odavde za proizvod 3. Stvarna vrijednost se računa u F7 (sažetak na vrhu sheeta).</t>
        </r>
      </text>
    </comment>
    <comment ref="E95" authorId="0" shapeId="0" xr:uid="{00000000-0006-0000-0400-000004000000}">
      <text>
        <r>
          <rPr>
            <sz val="10"/>
            <rFont val="Arial"/>
            <family val="2"/>
          </rPr>
          <t>Tehnička anchor ćelija. T.1 Prihodi povlači vrijednost odavde za proizvod 4. Stvarna vrijednost se računa u F8 (sažetak na vrhu sheeta).</t>
        </r>
      </text>
    </comment>
    <comment ref="E118" authorId="0" shapeId="0" xr:uid="{00000000-0006-0000-0400-000005000000}">
      <text>
        <r>
          <rPr>
            <sz val="10"/>
            <rFont val="Arial"/>
            <family val="2"/>
          </rPr>
          <t>Tehnička anchor ćelija. T.1 Prihodi povlači vrijednost odavde za proizvod 5. Stvarna vrijednost se računa u F9 (sažetak na vrhu sheeta).</t>
        </r>
      </text>
    </comment>
    <comment ref="E141" authorId="0" shapeId="0" xr:uid="{00000000-0006-0000-0400-000006000000}">
      <text>
        <r>
          <rPr>
            <sz val="10"/>
            <rFont val="Arial"/>
            <family val="2"/>
          </rPr>
          <t>Tehnička anchor ćelija. T.1 Prihodi povlači vrijednost odavde za proizvod 6. Stvarna vrijednost se računa u F10 (sažetak na vrhu sheeta).</t>
        </r>
      </text>
    </comment>
    <comment ref="E164" authorId="0" shapeId="0" xr:uid="{00000000-0006-0000-0400-000007000000}">
      <text>
        <r>
          <rPr>
            <sz val="10"/>
            <rFont val="Arial"/>
            <family val="2"/>
          </rPr>
          <t>Tehnička anchor ćelija. T.1 Prihodi povlači vrijednost odavde za proizvod 7. Stvarna vrijednost se računa u F11 (sažetak na vrhu sheeta).</t>
        </r>
      </text>
    </comment>
    <comment ref="E187" authorId="0" shapeId="0" xr:uid="{00000000-0006-0000-0400-000008000000}">
      <text>
        <r>
          <rPr>
            <sz val="10"/>
            <rFont val="Arial"/>
            <family val="2"/>
          </rPr>
          <t>Tehnička anchor ćelija. T.1 Prihodi povlači vrijednost odavde za proizvod 8. Stvarna vrijednost se računa u F12 (sažetak na vrhu sheeta).</t>
        </r>
      </text>
    </comment>
    <comment ref="E210" authorId="0" shapeId="0" xr:uid="{00000000-0006-0000-0400-000009000000}">
      <text>
        <r>
          <rPr>
            <sz val="10"/>
            <rFont val="Arial"/>
            <family val="2"/>
          </rPr>
          <t>Tehnička anchor ćelija. T.1 Prihodi povlači vrijednost odavde za proizvod 9. Stvarna vrijednost se računa u F13 (sažetak na vrhu sheeta).</t>
        </r>
      </text>
    </comment>
    <comment ref="E233" authorId="0" shapeId="0" xr:uid="{00000000-0006-0000-0400-00000A000000}">
      <text>
        <r>
          <rPr>
            <sz val="10"/>
            <rFont val="Arial"/>
            <family val="2"/>
          </rPr>
          <t>Tehnička anchor ćelija. T.1 Prihodi povlači vrijednost odavde za proizvod 10. Stvarna vrijednost se računa u F14 (sažetak na vrhu sheeta).</t>
        </r>
      </text>
    </comment>
    <comment ref="E256" authorId="0" shapeId="0" xr:uid="{00000000-0006-0000-0400-00000B000000}">
      <text>
        <r>
          <rPr>
            <sz val="10"/>
            <rFont val="Arial"/>
            <family val="2"/>
          </rPr>
          <t>Tehnička anchor ćelija. T.1 Prihodi povlači vrijednost odavde za proizvod 11. Stvarna vrijednost se računa u F15 (sažetak na vrhu sheeta).</t>
        </r>
      </text>
    </comment>
    <comment ref="E279" authorId="0" shapeId="0" xr:uid="{00000000-0006-0000-0400-00000C000000}">
      <text>
        <r>
          <rPr>
            <sz val="10"/>
            <rFont val="Arial"/>
            <family val="2"/>
          </rPr>
          <t>Tehnička anchor ćelija. T.1 Prihodi povlači vrijednost odavde za proizvod 12. Stvarna vrijednost se računa u F16 (sažetak na vrhu sheeta).</t>
        </r>
      </text>
    </comment>
  </commentList>
</comments>
</file>

<file path=xl/sharedStrings.xml><?xml version="1.0" encoding="utf-8"?>
<sst xmlns="http://schemas.openxmlformats.org/spreadsheetml/2006/main" count="1027" uniqueCount="677">
  <si>
    <t xml:space="preserve">  DIO VIII – EKONOMSKO-FINANSIJSKE PROJEKCIJE BIZNIS PLANA</t>
  </si>
  <si>
    <t xml:space="preserve"> |  Verzija 4.0  |  2025/2026</t>
  </si>
  <si>
    <t xml:space="preserve">  ⚙️  GLOBALNA PODEŠAVANJA — VALUTA I POČETNA GODINA</t>
  </si>
  <si>
    <t>Valuta:</t>
  </si>
  <si>
    <t>KM</t>
  </si>
  <si>
    <t>Upisati: KM / EUR / USD / RSD... Oznaka se koristi u zaglavljima.</t>
  </si>
  <si>
    <t>Početna godina:</t>
  </si>
  <si>
    <t>Prva fiskalna godina projekcije.</t>
  </si>
  <si>
    <t xml:space="preserve">  🎨  LEGENDA BOJA I OZNAKA</t>
  </si>
  <si>
    <t>🟡 Žuta pozadina + plav tekst</t>
  </si>
  <si>
    <t>Polje za unos</t>
  </si>
  <si>
    <t>Ručno popunjavate vrijednost</t>
  </si>
  <si>
    <t>⚫ Crna boja</t>
  </si>
  <si>
    <t>Formula / izračun</t>
  </si>
  <si>
    <t>NE mijenjati — automatski računa</t>
  </si>
  <si>
    <t>🟢 Zelena boja</t>
  </si>
  <si>
    <t>Veza ka drugom sheet-u</t>
  </si>
  <si>
    <t>Podaci se povlače automatski</t>
  </si>
  <si>
    <t>🟦 Tamno plava traka</t>
  </si>
  <si>
    <t>Section header</t>
  </si>
  <si>
    <t>Naziv sekcije / tabele</t>
  </si>
  <si>
    <t>🟨 Zlatna pozadina</t>
  </si>
  <si>
    <t>Ukupne sume / Total</t>
  </si>
  <si>
    <t>Naglašene zbirne vrijednosti</t>
  </si>
  <si>
    <t xml:space="preserve">  📦  NORMATIV MATERIJALNIH TROŠKOVA — RAZDVOJENI SHEETI</t>
  </si>
  <si>
    <t>🏭</t>
  </si>
  <si>
    <t>T.0a-P. Proizvodnja</t>
  </si>
  <si>
    <t>Za PROIZVODNE djelatnosti — normativ utroška materijala (BOM)</t>
  </si>
  <si>
    <t>Upisati 8 materijala po proizvodu, normativ × cijenu</t>
  </si>
  <si>
    <t>🔧</t>
  </si>
  <si>
    <t>T.0a-U. Usluge</t>
  </si>
  <si>
    <t>Za USLUŽNE djelatnosti — potrošni materijali + sati rada</t>
  </si>
  <si>
    <t>Upisati 3 potrošna materijala po usluzi</t>
  </si>
  <si>
    <t>🛒</t>
  </si>
  <si>
    <t>T.0a-T. Trgovina</t>
  </si>
  <si>
    <t>Za TRGOVAČKE djelatnosti — nabavna cijena robe</t>
  </si>
  <si>
    <t>Upisati nabavnu cijenu i rabat po artiklu</t>
  </si>
  <si>
    <t>📊</t>
  </si>
  <si>
    <t>T.0a. Konsolidacija</t>
  </si>
  <si>
    <t>AUTOMATSKI — sažima efektivne troškove iz sva 3 modula</t>
  </si>
  <si>
    <t>Ne mijenjati! Prikazuje konačni efektivni trošak / jed.</t>
  </si>
  <si>
    <t xml:space="preserve">  📋  REDOSLIJED POPUNJAVANJA</t>
  </si>
  <si>
    <t>1</t>
  </si>
  <si>
    <t>T.0a-P / T.0a-U / T.0a-T</t>
  </si>
  <si>
    <t>Odaberite SAMO modul koji odgovara vašoj djelatnosti i popunite normativ</t>
  </si>
  <si>
    <t>2</t>
  </si>
  <si>
    <t>T.1. Prihodi</t>
  </si>
  <si>
    <t>Naziv, JM, godišnji obim i prodajna cijena (trošak materijala se povlači)</t>
  </si>
  <si>
    <t>3</t>
  </si>
  <si>
    <t>T.2. Stalna sredstva</t>
  </si>
  <si>
    <t>Specifikacija opreme, infrastrukture, vozila...</t>
  </si>
  <si>
    <t>4</t>
  </si>
  <si>
    <t>T.3. Finansiranje</t>
  </si>
  <si>
    <t>Ukupne potrebe i izvori sredstava (vlastita / kredit)</t>
  </si>
  <si>
    <t>5</t>
  </si>
  <si>
    <t>T.4. Kredit</t>
  </si>
  <si>
    <t>Otplatni plan (samo ako postoji kreditno zaduženje)</t>
  </si>
  <si>
    <t>6</t>
  </si>
  <si>
    <t>T.5. Troš. promocije</t>
  </si>
  <si>
    <t>Marketing i promotivni troškovi po stavkama</t>
  </si>
  <si>
    <t>7</t>
  </si>
  <si>
    <t>T.6. Troškovi</t>
  </si>
  <si>
    <t>Operativni troškovi, amortizacija, plate (direktne i indirektne)</t>
  </si>
  <si>
    <t>8</t>
  </si>
  <si>
    <t>T.7. P&amp;L</t>
  </si>
  <si>
    <t>AUTOMATSKI — Profit &amp; Loss za 3 godine</t>
  </si>
  <si>
    <t>9</t>
  </si>
  <si>
    <t>T.8. Interna</t>
  </si>
  <si>
    <t>AUTOMATSKI — Cijena koštanja i prag rentabilnosti</t>
  </si>
  <si>
    <t>10</t>
  </si>
  <si>
    <t>T.9. Cash Flow</t>
  </si>
  <si>
    <t>AUTOMATSKI — novčani tokovi (36 mjeseci + kvartalno + godišnje)</t>
  </si>
  <si>
    <t>11</t>
  </si>
  <si>
    <t>T.10. Dashboard</t>
  </si>
  <si>
    <t>AUTOMATSKI — KPI scorecard sa statusom</t>
  </si>
  <si>
    <t>12</t>
  </si>
  <si>
    <t>T.11. Tumačenja</t>
  </si>
  <si>
    <t>AUTOMATSKI — objašnjenja svih finansijskih pokazatelja</t>
  </si>
  <si>
    <t xml:space="preserve">  🎯  KLJUČNI STANDARDI I PRAGOVI</t>
  </si>
  <si>
    <t>💰 Neto marža:  min 5–10% (idealno &gt; 10%)</t>
  </si>
  <si>
    <t>📈 EBIT marža:  min 10–15% (idealno &gt; 15%)</t>
  </si>
  <si>
    <t>📊 ROI (povrat na ulaganje):  min 15–20% godišnje</t>
  </si>
  <si>
    <t>⏱️  Period povrata investicije:  max 3–5 godina</t>
  </si>
  <si>
    <t>👥 Doprinosi (BiH):  zaposleni 31% od bruto  |  poslodavac 10,5% na bruto</t>
  </si>
  <si>
    <t>🏗️  Amortizacija:  IT oprema 4 god  |  vozila 5 god  |  oprema 5–10 god  |  građ. obj. 20–40 god</t>
  </si>
  <si>
    <t>💳 Kamate (BiH):  banke 5–9%  |  mikrokrediti 10–15%  |  EU fondovi 2–4%</t>
  </si>
  <si>
    <t>🏛️ Porez na dobit (FBiH/RS):  10% na pozitivnu razliku prihoda i troškova</t>
  </si>
  <si>
    <t>Ne mijenjajte ćelije u crnoj/zelenoj boji — one se računaju automatski.</t>
  </si>
  <si>
    <t xml:space="preserve">  TABELA 0a-P — NORMATIV UTROŠKA MATERIJALA (PROIZVODNJA)</t>
  </si>
  <si>
    <t>Modul M1 — za proizvodne djelatnosti  |  Popuniti samo proizvode koji se proizvode  |  Trošak/jed = Normativ × Cijena</t>
  </si>
  <si>
    <t>🏭  PROIZVOD 1</t>
  </si>
  <si>
    <t>Materijal / Stavka</t>
  </si>
  <si>
    <t>Jed. mjere</t>
  </si>
  <si>
    <t>Normativ
(kol/jed)</t>
  </si>
  <si>
    <t>Cijena/JM</t>
  </si>
  <si>
    <t>Trošak / jed.</t>
  </si>
  <si>
    <t>⭐ UKUPAN TROŠAK MATERIJALA / JED.  →  ide u T.0a Konsolidaciju</t>
  </si>
  <si>
    <t>🏭  PROIZVOD 2</t>
  </si>
  <si>
    <t>🏭  PROIZVOD 3</t>
  </si>
  <si>
    <t>🏭  PROIZVOD 4</t>
  </si>
  <si>
    <t>🏭  PROIZVOD 5</t>
  </si>
  <si>
    <t>🏭  PROIZVOD 6</t>
  </si>
  <si>
    <t>🏭  PROIZVOD 7</t>
  </si>
  <si>
    <t>🏭  PROIZVOD 8</t>
  </si>
  <si>
    <t>🏭  PROIZVOD 9</t>
  </si>
  <si>
    <t>🏭  PROIZVOD 10</t>
  </si>
  <si>
    <t>🏭  PROIZVOD 11</t>
  </si>
  <si>
    <t>🏭  PROIZVOD 12</t>
  </si>
  <si>
    <t xml:space="preserve">  TABELA 0a-U — NORMATIV MATERIJALNIH TROŠKOVA (USLUGE)</t>
  </si>
  <si>
    <t>Modul M4 — za uslužne djelatnosti  |  Potrošni materijali + (opciono) sati rada  |  Trošak/jed = Kol × Cijena</t>
  </si>
  <si>
    <t>🔧  USLUGA 1</t>
  </si>
  <si>
    <t>Stavka / Materijal</t>
  </si>
  <si>
    <t>Količina</t>
  </si>
  <si>
    <t>⭐ UKUPAN TROŠAK / JED. USLUGE  →  T.0a Konsolidacija</t>
  </si>
  <si>
    <t>🔧  USLUGA 2</t>
  </si>
  <si>
    <t>🔧  USLUGA 3</t>
  </si>
  <si>
    <t>🔧  USLUGA 4</t>
  </si>
  <si>
    <t>🔧  USLUGA 5</t>
  </si>
  <si>
    <t>🔧  USLUGA 6</t>
  </si>
  <si>
    <t>🔧  USLUGA 7</t>
  </si>
  <si>
    <t>🔧  USLUGA 8</t>
  </si>
  <si>
    <t>🔧  USLUGA 9</t>
  </si>
  <si>
    <t>🔧  USLUGA 10</t>
  </si>
  <si>
    <t>🔧  USLUGA 11</t>
  </si>
  <si>
    <t>🔧  USLUGA 12</t>
  </si>
  <si>
    <t xml:space="preserve">  TABELA 0a-T — NABAVNA CIJENA ROBE (TRGOVINA)</t>
  </si>
  <si>
    <t>Modul M3 — za trgovačke djelatnosti  |  Neto nabavna = Nabavna × (1 − Rabat)  |  Popuniti samo artikle koji se preprodaju</t>
  </si>
  <si>
    <t xml:space="preserve">  🛒  NABAVNA CIJENA — sa rabatom dobavljača</t>
  </si>
  <si>
    <t>R.b.</t>
  </si>
  <si>
    <t>Naziv artikla / robe</t>
  </si>
  <si>
    <t>Nabavna cijena / JM</t>
  </si>
  <si>
    <t>Rabat (%)</t>
  </si>
  <si>
    <t>NETO nabavna cijena / jed.</t>
  </si>
  <si>
    <t>📌  NAPOMENA: Trgovinska marža (RUC) se postavlja kroz prodajnu cijenu u T.1. Prihodi. Neto nabavna cijena se prenosi u T.0a Konsolidaciju.</t>
  </si>
  <si>
    <t xml:space="preserve">TABELA 0a — KONSOLIDACIJA EFEKTIVNIH TROŠKOVA </t>
  </si>
  <si>
    <t>AUTOMATSKI SHEET • Sabira efektivne troškove materijala iz tri input tabele (T.0a-P Proizvodnja, T.0a-U Usluge, T.0a-T Trgovina). Ne unositi ručno — vrijednosti se povuku same.</t>
  </si>
  <si>
    <t>#</t>
  </si>
  <si>
    <t>Proizvod / Usluga</t>
  </si>
  <si>
    <t>🏭 Proizvodnja
(KM/jed.)</t>
  </si>
  <si>
    <t>🔧 Usluge
(KM/jed.)</t>
  </si>
  <si>
    <t>🛒 Trgovina
(KM/jed.)</t>
  </si>
  <si>
    <t>⭐ UKUPAN TROŠAK
(ide u T.1)</t>
  </si>
  <si>
    <t>📊 REKAPITULACIJA — broj aktivnih proizvoda / usluga:</t>
  </si>
  <si>
    <t>ℹ️  Vrijednosti UKUPNO (kolona F) automatski idu u T.1 Prihodi, red 10 (Troškovi materijala/jed.). Anchor ćelije ispod (E26, E49, E72...) postoje radi naslijeđene strukture — ne diraj.</t>
  </si>
  <si>
    <t>#1</t>
  </si>
  <si>
    <t>⚓ anchor proizvod 1 → vrijednost iz F5 u sažetku gore</t>
  </si>
  <si>
    <t>#2</t>
  </si>
  <si>
    <t>⚓ anchor proizvod 2 → vrijednost iz F6 u sažetku gore</t>
  </si>
  <si>
    <t>#3</t>
  </si>
  <si>
    <t>⚓ anchor proizvod 3 → vrijednost iz F7 u sažetku gore</t>
  </si>
  <si>
    <t>#4</t>
  </si>
  <si>
    <t>⚓ anchor proizvod 4 → vrijednost iz F8 u sažetku gore</t>
  </si>
  <si>
    <t>#5</t>
  </si>
  <si>
    <t>⚓ anchor proizvod 5 → vrijednost iz F9 u sažetku gore</t>
  </si>
  <si>
    <t>#6</t>
  </si>
  <si>
    <t>⚓ anchor proizvod 6 → vrijednost iz F10 u sažetku gore</t>
  </si>
  <si>
    <t>#7</t>
  </si>
  <si>
    <t>⚓ anchor proizvod 7 → vrijednost iz F11 u sažetku gore</t>
  </si>
  <si>
    <t>#8</t>
  </si>
  <si>
    <t>⚓ anchor proizvod 8 → vrijednost iz F12 u sažetku gore</t>
  </si>
  <si>
    <t>#9</t>
  </si>
  <si>
    <t>⚓ anchor proizvod 9 → vrijednost iz F13 u sažetku gore</t>
  </si>
  <si>
    <t>#10</t>
  </si>
  <si>
    <t>⚓ anchor proizvod 10 → vrijednost iz F14 u sažetku gore</t>
  </si>
  <si>
    <t>#11</t>
  </si>
  <si>
    <t>⚓ anchor proizvod 11 → vrijednost iz F15 u sažetku gore</t>
  </si>
  <si>
    <t>#12</t>
  </si>
  <si>
    <t>⚓ anchor proizvod 12 → vrijednost iz F16 u sažetku gore</t>
  </si>
  <si>
    <t>TABELA 1 – PRODAJNI ASORTIMAN, UKUPAN PRIHOD I DIREKTNI MATERIJALNI TROŠKOVI</t>
  </si>
  <si>
    <t>Projekcija: Godina 1 (osnova) | Valuta: slobodna (definisati u T.0) | Troškovi materijala automatski iz T.0a (normativ) – mogu se i ručno korigovati</t>
  </si>
  <si>
    <t>Faktori rasta prihoda po godinama (1.00 = baza):</t>
  </si>
  <si>
    <t>Godina 1</t>
  </si>
  <si>
    <t>Godina 2</t>
  </si>
  <si>
    <t>Godina 3</t>
  </si>
  <si>
    <t>Elementi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</si>
  <si>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</si>
  <si>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</si>
  <si>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</si>
  <si>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</si>
  <si>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</si>
  <si>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</si>
  <si>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</si>
  <si>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</si>
  <si>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</si>
  <si>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</si>
  <si>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</si>
  <si>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</si>
  <si>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UKUPNO</t>
  </si>
  <si>
    <t>1. Naziv proizvoda / usluge</t>
  </si>
  <si>
    <t>2. Jedinica mjere (kom, kg, sat, projekt…)</t>
  </si>
  <si>
    <t>3. Godišnji obim (god. 1)</t>
  </si>
  <si>
    <t>4. Prodajna cijena / jed. (God.1)</t>
  </si>
  <si>
    <t>5. Troškovi materijala / jed.  [← automatski iz T.0a Normativ]</t>
  </si>
  <si>
    <t>ℹ️  Ako ne koristite normativ, možete direktno upisati trošak u red 5 (zamijenite zelenu formulu plavim unosom)</t>
  </si>
  <si>
    <t>PRIHOD  (Obim × Cijena)</t>
  </si>
  <si>
    <t>Troškovi materijala  (Obim × Trošak/jed.)</t>
  </si>
  <si>
    <t>BRUTO DOBIT  (Prihod – Tr. mat.)</t>
  </si>
  <si>
    <t>Marža bruto dobiti (%)</t>
  </si>
  <si>
    <t>Ključ raspodjele troškova (udio u uk.prihodu)</t>
  </si>
  <si>
    <t>SEZONSKE OSCILACIJE PO MJESECIMA  (popuniti ako postoji sezonalnost – suma treba biti 1,00)</t>
  </si>
  <si>
    <t>Grupa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</si>
  <si>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</si>
  <si>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</si>
  <si>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</si>
  <si>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</si>
  <si>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</si>
  <si>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</si>
  <si>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</si>
  <si>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</si>
  <si>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</si>
  <si>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</si>
  <si>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</si>
  <si>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</si>
  <si>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Σ</t>
  </si>
  <si>
    <t>Grupa 1 (proizvodi 1)</t>
  </si>
  <si>
    <t>Grupa 2 (proizvodi 2)</t>
  </si>
  <si>
    <t>Grupa 3 (proizvodi 3)</t>
  </si>
  <si>
    <t>Grupa 4 (proizvodi 4)</t>
  </si>
  <si>
    <t>Grupa 5 (proizvodi 5)</t>
  </si>
  <si>
    <t>📌 M1=Proizvodnja: unesite stvarne materijale i normativ u T.0a | M3=Trgovina: unesite nabavnu cijenu u T.0a | M4=Usluge: unesite potrošni materijal u T.0a | Prihod se uvećava po faktorima rasta G2/G3</t>
  </si>
  <si>
    <t>TABELA 2 – ULAGANJA U STALNA SREDSTVA  (specifikacija po kategorijama)</t>
  </si>
  <si>
    <t>Valuta: slobodna | Nabavne vrijednosti bez PDV-a | Oprema = kupovina, prostor = zakupnina (→ T.6)</t>
  </si>
  <si>
    <t>1. INFRASTRUKTURA I GRAĐEVINSKI OBJEKTI</t>
  </si>
  <si>
    <t>Naziv stavke / sredstva</t>
  </si>
  <si>
    <t>Jedinica mjere</t>
  </si>
  <si>
    <t>Nabavna vrijednost</t>
  </si>
  <si>
    <t>Amortizacija: 40 god.</t>
  </si>
  <si>
    <t>2. ZEMLJIŠTE</t>
  </si>
  <si>
    <t>3. OPREMA  (mašine, uređaji, IT, alati, namještaj…)</t>
  </si>
  <si>
    <t>Amortizacija: 10 god.</t>
  </si>
  <si>
    <t>4. VOZILA</t>
  </si>
  <si>
    <t>Amortizacija: 5 god.</t>
  </si>
  <si>
    <t>5. OSNOVNO STADO (ako primjenjivo)</t>
  </si>
  <si>
    <t>REKAPITULACIJA – UKUPNA STALNA SREDSTVA</t>
  </si>
  <si>
    <t>1. Infrastruktura</t>
  </si>
  <si>
    <t>2. Zemljište</t>
  </si>
  <si>
    <t>3. Oprema</t>
  </si>
  <si>
    <t>4. Vozila</t>
  </si>
  <si>
    <t>5. Osnovno stado</t>
  </si>
  <si>
    <t>UKUPNO STALNA SREDSTVA</t>
  </si>
  <si>
    <t>TABELA 3 – UKUPNA ULAGANJA I IZVORI FINANSIRANJA</t>
  </si>
  <si>
    <t>Provjera: Zbir izvora MORA biti jednak ukupnim ulaganjima | Valuta: slobodna</t>
  </si>
  <si>
    <t>TABELA 3.1 – POTREBNA ULAGANJA</t>
  </si>
  <si>
    <t>Iznos</t>
  </si>
  <si>
    <t>Udio %</t>
  </si>
  <si>
    <t>1. Infrastruktura i građ. obj.</t>
  </si>
  <si>
    <t>Ukupno stalna sredstva</t>
  </si>
  <si>
    <t>6. Osnivačka ulaganja (start-up troškovi reg., notarski…)</t>
  </si>
  <si>
    <t>7. Obrtna sredstva  (min. 3 mjes. oper. troš. – unijeti nakon T.6)</t>
  </si>
  <si>
    <t>UKUPNA ULAGANJA</t>
  </si>
  <si>
    <t>TABELA 3.2 – IZVORI FINANSIRANJA</t>
  </si>
  <si>
    <t>1. Stalna sredstva – ukupno</t>
  </si>
  <si>
    <t xml:space="preserve">   1.1  Vlastita sredstva</t>
  </si>
  <si>
    <t xml:space="preserve">   1.2  Kreditna sredstva</t>
  </si>
  <si>
    <t>2. Osnivačka ulaganja</t>
  </si>
  <si>
    <t xml:space="preserve">   2.1  Vlastita sredstva</t>
  </si>
  <si>
    <t xml:space="preserve">   2.2  Kredit za osnivanje</t>
  </si>
  <si>
    <t>3. Obrtna sredstva – ukupno</t>
  </si>
  <si>
    <t xml:space="preserve">   3.1  Vlastita sredstva</t>
  </si>
  <si>
    <t xml:space="preserve">   3.2  Kredit za obrtna sred.</t>
  </si>
  <si>
    <t>UKUPNO FINANSIRANJE</t>
  </si>
  <si>
    <t>✅  PROVJERA: Finansiranje = Ulaganja?</t>
  </si>
  <si>
    <t>💳  Za kredit → popunite T.4. Kredit. Vlastita sredstva = bez kamata i obaveze vraćanja.</t>
  </si>
  <si>
    <t>TABELA 4 – USLOVI KREDITIRANJA I OTPLATNI PLAN  (36 MJESECI)</t>
  </si>
  <si>
    <t>Popunjava se samo ako postoji potreba za kreditom | Valuta: slobodna</t>
  </si>
  <si>
    <t>Iznos kredita</t>
  </si>
  <si>
    <t>Grace period (mjes.)</t>
  </si>
  <si>
    <t>Rok otplate (mjes., bez grace-a)</t>
  </si>
  <si>
    <t>Kamatna stopa (godišnja %)</t>
  </si>
  <si>
    <t>Broj anuiteta</t>
  </si>
  <si>
    <t>Anuitet (mjes. rata)</t>
  </si>
  <si>
    <t>Interkalarna kamata</t>
  </si>
  <si>
    <t>G1-M1</t>
  </si>
  <si>
    <t>G1-M2</t>
  </si>
  <si>
    <t>G1-M3</t>
  </si>
  <si>
    <t>G1-M4</t>
  </si>
  <si>
    <t>G1-M5</t>
  </si>
  <si>
    <t>G1-M6</t>
  </si>
  <si>
    <t>G1-M7</t>
  </si>
  <si>
    <t>G1-M8</t>
  </si>
  <si>
    <t>G1-M9</t>
  </si>
  <si>
    <t>G1-M10</t>
  </si>
  <si>
    <t>G1-M11</t>
  </si>
  <si>
    <t>G1-M12</t>
  </si>
  <si>
    <t>G2-M1</t>
  </si>
  <si>
    <t>G2-M2</t>
  </si>
  <si>
    <t>G2-M3</t>
  </si>
  <si>
    <t>G2-M4</t>
  </si>
  <si>
    <t>G2-M5</t>
  </si>
  <si>
    <t>G2-M6</t>
  </si>
  <si>
    <t>G2-M7</t>
  </si>
  <si>
    <t>G2-M8</t>
  </si>
  <si>
    <t>G2-M9</t>
  </si>
  <si>
    <t>G2-M10</t>
  </si>
  <si>
    <t>G2-M11</t>
  </si>
  <si>
    <t>G2-M12</t>
  </si>
  <si>
    <t>G3-M1</t>
  </si>
  <si>
    <t>G3-M2</t>
  </si>
  <si>
    <t>G3-M3</t>
  </si>
  <si>
    <t>G3-M4</t>
  </si>
  <si>
    <t>G3-M5</t>
  </si>
  <si>
    <t>G3-M6</t>
  </si>
  <si>
    <t>G3-M7</t>
  </si>
  <si>
    <t>G3-M8</t>
  </si>
  <si>
    <t>G3-M9</t>
  </si>
  <si>
    <t>G3-M10</t>
  </si>
  <si>
    <t>G3-M11</t>
  </si>
  <si>
    <t>G3-M12</t>
  </si>
  <si>
    <t>Uk.G1</t>
  </si>
  <si>
    <t>Uk.G2</t>
  </si>
  <si>
    <t>Uk.G3</t>
  </si>
  <si>
    <t>Ostatak duga</t>
  </si>
  <si>
    <t>Kamata</t>
  </si>
  <si>
    <t>Otplata glavnice</t>
  </si>
  <si>
    <t>UKUPNA OBAVEZA</t>
  </si>
  <si>
    <t>TABELA 5 – TROŠKOVI MARKETINGA I PROMOCIJE</t>
  </si>
  <si>
    <t>Povezati sa P (Promotion) u marketing miksu | Valuta: slobodna</t>
  </si>
  <si>
    <t>Naziv troška</t>
  </si>
  <si>
    <t>Mjes. iznos</t>
  </si>
  <si>
    <t>UKUPNO PROMOCIJA</t>
  </si>
  <si>
    <t>TABELA 6 – OSTALI TROŠKOVI POSLOVANJA, AMORTIZACIJA I TROŠKOVI RADNE SNAGE</t>
  </si>
  <si>
    <t>Valuta: slobodna | Unijeti mjes. iznose → G2/G3 rastu prema faktorima iz T.1</t>
  </si>
  <si>
    <t>TABELA 6.1 – OSTALI TROŠKOVI POSLOVANJA</t>
  </si>
  <si>
    <t>Troškovi transporta / održavanja vozila</t>
  </si>
  <si>
    <t>Zakupnina poslovnog prostora (renta)</t>
  </si>
  <si>
    <t>Komunalije (struja, voda, grijanje, internet)</t>
  </si>
  <si>
    <t>Investicijsko održavanje</t>
  </si>
  <si>
    <t>Ostali troškovi direktno vezani za pr./uslugu</t>
  </si>
  <si>
    <t>Troškovi reklame i promocije</t>
  </si>
  <si>
    <t>Dnevnice i putni troškovi</t>
  </si>
  <si>
    <t xml:space="preserve">Troškovi dizajna </t>
  </si>
  <si>
    <t>Naknade vanjskim saradnicima / outsourcing</t>
  </si>
  <si>
    <t>Osiguranje imovine i odgovornosti</t>
  </si>
  <si>
    <t>Uredski i potrošni materijal</t>
  </si>
  <si>
    <t>Poslovne takse, licence, certifikati</t>
  </si>
  <si>
    <t>Računovodstvene i pravne usluge</t>
  </si>
  <si>
    <t>IT troškovi (softver, SaaS, tel.)</t>
  </si>
  <si>
    <t>Ostali oper. troškovi</t>
  </si>
  <si>
    <t>UKUPNO OSTALI TROŠKOVI</t>
  </si>
  <si>
    <t>TABELA 6.2 – AMORTIZACIJA  (popuniti kolonu: Vijek trajanja)</t>
  </si>
  <si>
    <t>Nabavna vr.</t>
  </si>
  <si>
    <t>Vijek (god)</t>
  </si>
  <si>
    <t>Amor. G1</t>
  </si>
  <si>
    <t>Amor. G2-3</t>
  </si>
  <si>
    <t>Infrastruktura / građevinski objekti</t>
  </si>
  <si>
    <t>Oprema (mašine, uređaji, IT oprema)</t>
  </si>
  <si>
    <t>Vozila</t>
  </si>
  <si>
    <t>Namještaj i interijer</t>
  </si>
  <si>
    <t>Osnivačka ulaganja</t>
  </si>
  <si>
    <t>Ostala nematerijalna imovina</t>
  </si>
  <si>
    <t>UKUPNO AMORTIZACIJA</t>
  </si>
  <si>
    <t>TABELA 6.3 – TROŠKOVI RADNE SNAGE</t>
  </si>
  <si>
    <t>Br.zaposl.</t>
  </si>
  <si>
    <t>Neto/mjes.</t>
  </si>
  <si>
    <t>Bruto/mjes.</t>
  </si>
  <si>
    <t>Trošak god.1</t>
  </si>
  <si>
    <t>A. ZAPOSLENI U OSNOV. POSLOVNOM PROCESU  (direktne plate)</t>
  </si>
  <si>
    <t xml:space="preserve">  Direktne plate – UKUPNO</t>
  </si>
  <si>
    <t>B. ADMINISTRACIJA I OSTALO OSOBLJE  (indirektne plate)</t>
  </si>
  <si>
    <t xml:space="preserve">  Indirektne plate – UKUPNO</t>
  </si>
  <si>
    <t>UKUPNO TROŠKOVI RADNE SNAGE (Godina 1)</t>
  </si>
  <si>
    <t>📌 Bruto = Neto / 0,69  |  Ukupan trošak poslodavca = Bruto × 1,105 × 12 mjes. × br. zaposl.  |  Zaposleni: 31% doprinos | Poslodavac: 10,5% na bruto</t>
  </si>
  <si>
    <t>TABELA 7 – FORMIRANJE I RASPODJELA PRIHODA  (PROFIT &amp; LOSS STATEMENT)</t>
  </si>
  <si>
    <t>Automatski – na osnovu svih prethodnih tabela | Valuta: slobodna | 3 finansijske godine</t>
  </si>
  <si>
    <t>Prosjek 3 god.</t>
  </si>
  <si>
    <t>A.  UKUPAN PRIHOD</t>
  </si>
  <si>
    <t>1.  Troškovi materijala</t>
  </si>
  <si>
    <t>2.  Ostali troškovi poslovanja</t>
  </si>
  <si>
    <t>3.  Amortizacija</t>
  </si>
  <si>
    <t>4.  Troškovi plata i beneficija</t>
  </si>
  <si>
    <t>5.  Kamate na kredite</t>
  </si>
  <si>
    <t>B.  UKUPNI TROŠKOVI</t>
  </si>
  <si>
    <t>C.  EBIT  (Zarada prije kamata i poreza)</t>
  </si>
  <si>
    <t xml:space="preserve">    Poslovni rezultat prije poreza (EBT)</t>
  </si>
  <si>
    <t xml:space="preserve">    Porez na dobit (10% u FBiH / RS)</t>
  </si>
  <si>
    <t>D.  NETO PROFIT  (GUBITAK)</t>
  </si>
  <si>
    <t xml:space="preserve">    Otplata kredita – glavnica</t>
  </si>
  <si>
    <t>E.  SLOBODAN NOVČANI TOK  (Free Cash Flow)</t>
  </si>
  <si>
    <t>KLJUČNI FINANSIJSKI POKAZATELJI (KPI)</t>
  </si>
  <si>
    <t>Prosjek</t>
  </si>
  <si>
    <t>Neto marža (%)</t>
  </si>
  <si>
    <t>EBIT marža (%)</t>
  </si>
  <si>
    <t>Bruto marža (%)</t>
  </si>
  <si>
    <t>ROI – povrat na investiciju</t>
  </si>
  <si>
    <t>Period povrata investicije (god.)</t>
  </si>
  <si>
    <t>-</t>
  </si>
  <si>
    <t>🎯 MINIMALNI PRAGOVI: Neto marža ≥ 5-10% | EBIT marža ≥ 10-15% | ROI ≥ 15-20% | Povrat ≤ 3-5 god. | Negativan profit → revizija poslovnog modela!</t>
  </si>
  <si>
    <t>TABELA 8 – INTERNA ANALIZA: CIJENA KOŠTANJA  +  PRAG RENTABILNOSTI (BREAK-EVEN)</t>
  </si>
  <si>
    <t>Automatski izračun | Za prosječnu (Godina 1) | Valuta: slobodna</t>
  </si>
  <si>
    <t>Tabela 8.1 – CIJENA KOŠTANJA</t>
  </si>
  <si>
    <t>1. Troškovi materijala</t>
  </si>
  <si>
    <t>2. Direktne plate (alocirane po ključu)</t>
  </si>
  <si>
    <t>A. CIJENA KOŠTANJA I  (mat. + dir. plate)</t>
  </si>
  <si>
    <t>CK I / jed. mjere</t>
  </si>
  <si>
    <t>3. Ostali troškovi (aloc. po ključu)</t>
  </si>
  <si>
    <t>4. Indirektne plate (aloc. po ključu)</t>
  </si>
  <si>
    <t>5. Amortizacija (aloc. po ključu)</t>
  </si>
  <si>
    <t>6. Kamate (aloc. po ključu)</t>
  </si>
  <si>
    <t>B. CIJENA KOŠTANJA II  (puna)</t>
  </si>
  <si>
    <t>CK II / jed. mjere</t>
  </si>
  <si>
    <t>Prodajna cijena / jed.</t>
  </si>
  <si>
    <t>Marža  (Prod.cijena – CK II) / Prod.cijena</t>
  </si>
  <si>
    <t>Tabela 8.2 – PRAG RENTABILNOSTI (BREAK-EVEN)</t>
  </si>
  <si>
    <t>1. Troš. materijala (varijabilni)</t>
  </si>
  <si>
    <t>2. Direktne plate (varijabilni)</t>
  </si>
  <si>
    <t>A. UKUPNI VARIJABILNI TROŠKOVI</t>
  </si>
  <si>
    <t>3. Ostali troškovi (fiksni)</t>
  </si>
  <si>
    <t>4. Indirektne plate (fiksni)</t>
  </si>
  <si>
    <t>5. Amortizacija (fiksni)</t>
  </si>
  <si>
    <t>6. Kamate (fiksni)</t>
  </si>
  <si>
    <t>B. UKUPNI FIKSNI TROŠKOVI</t>
  </si>
  <si>
    <t>Obim (god. 1)</t>
  </si>
  <si>
    <t>Jedinični varijabilni trošak</t>
  </si>
  <si>
    <t>Kontribucijska marža / jed. (P – Var.trošak)</t>
  </si>
  <si>
    <t>⚡ PRAG RENTABILNOSTI  (jedinice)</t>
  </si>
  <si>
    <t>⚡ PRAG RENTABILNOSTI  (% kapaciteta)</t>
  </si>
  <si>
    <t>✅ Sigurnosna marža  (% iznad break-even)</t>
  </si>
  <si>
    <t xml:space="preserve">  TABELA 9 — CASH FLOW (NOVČANI TOKOVI)  |  36 MJESECI + KVARTALNO + GODIŠNJE</t>
  </si>
  <si>
    <t>Automatski izračun  |  Mjesečne projekcije po sezonskom rasporedu iz T.1  |  Pratite ZAVRŠNU i KUMULATIVNU gotovinu - ne smije biti negativna</t>
  </si>
  <si>
    <t xml:space="preserve">  📊  EKSPRES PREGLED — GODIŠNJI NOVČANI TOK</t>
  </si>
  <si>
    <t>Pokazatelj</t>
  </si>
  <si>
    <t>Početna</t>
  </si>
  <si>
    <t>💰 Ukupni primici</t>
  </si>
  <si>
    <t>💸 Ukupni izdaci</t>
  </si>
  <si>
    <t>🏦 Završna gotovina</t>
  </si>
  <si>
    <t>⚠️ Min gotovina u god.</t>
  </si>
  <si>
    <t xml:space="preserve">  📅  MJESEČNI PRIKAZ NOVČANIH TOKOVA</t>
  </si>
  <si>
    <t>Stavka</t>
  </si>
  <si>
    <t>Grace</t>
  </si>
  <si>
    <t>G1
Jan</t>
  </si>
  <si>
    <t>G1
Feb</t>
  </si>
  <si>
    <t>G1
Mar</t>
  </si>
  <si>
    <t>G1
Apr</t>
  </si>
  <si>
    <t>G1
Maj</t>
  </si>
  <si>
    <t>G1
Jun</t>
  </si>
  <si>
    <t>G1
Jul</t>
  </si>
  <si>
    <t>G1
Aug</t>
  </si>
  <si>
    <t>G1
Sep</t>
  </si>
  <si>
    <t>G1
Okt</t>
  </si>
  <si>
    <t>G1
Nov</t>
  </si>
  <si>
    <t>G1
Dec</t>
  </si>
  <si>
    <t>G2
Jan</t>
  </si>
  <si>
    <t>G2
Feb</t>
  </si>
  <si>
    <t>G2
Mar</t>
  </si>
  <si>
    <t>G2
Apr</t>
  </si>
  <si>
    <t>G2
Maj</t>
  </si>
  <si>
    <t>G2
Jun</t>
  </si>
  <si>
    <t>G2
Jul</t>
  </si>
  <si>
    <t>G2
Aug</t>
  </si>
  <si>
    <t>G2
Sep</t>
  </si>
  <si>
    <t>G2
Okt</t>
  </si>
  <si>
    <t>G2
Nov</t>
  </si>
  <si>
    <t>G2
Dec</t>
  </si>
  <si>
    <t>G3
Jan</t>
  </si>
  <si>
    <t>G3
Feb</t>
  </si>
  <si>
    <t>G3
Mar</t>
  </si>
  <si>
    <t>G3
Apr</t>
  </si>
  <si>
    <t>G3
Maj</t>
  </si>
  <si>
    <t>G3
Jun</t>
  </si>
  <si>
    <t>G3
Jul</t>
  </si>
  <si>
    <t>G3
Aug</t>
  </si>
  <si>
    <t>G3
Sep</t>
  </si>
  <si>
    <t>G3
Okt</t>
  </si>
  <si>
    <t>G3
Nov</t>
  </si>
  <si>
    <t>G3
Dec</t>
  </si>
  <si>
    <t>Uk. G1</t>
  </si>
  <si>
    <t>Uk. G2</t>
  </si>
  <si>
    <t>Uk. G3</t>
  </si>
  <si>
    <t xml:space="preserve">  ⬆️   P R I M I C I</t>
  </si>
  <si>
    <t>Gotovinski prihodi od prodaje</t>
  </si>
  <si>
    <t>Vlastita sredstva (unos)</t>
  </si>
  <si>
    <t>Primici od kredita</t>
  </si>
  <si>
    <t>🔵 UKUPNO PRIMICI</t>
  </si>
  <si>
    <t xml:space="preserve">  ⬇️   I Z D A C I</t>
  </si>
  <si>
    <t>Ulaganje u stalna sredstva</t>
  </si>
  <si>
    <t>Ulaganje u obrtna sredstva</t>
  </si>
  <si>
    <t>Troškovi materijala</t>
  </si>
  <si>
    <t>Ostali troškovi poslovanja</t>
  </si>
  <si>
    <t>Bruto plate i beneficije</t>
  </si>
  <si>
    <t>Troškovi promocije</t>
  </si>
  <si>
    <t>Otplata kredita + kamate</t>
  </si>
  <si>
    <t>Porez na dobit</t>
  </si>
  <si>
    <t>🔴 UKUPNO IZDACI</t>
  </si>
  <si>
    <t xml:space="preserve">  ⚖️   S A L D O   I   G O T O V I N A</t>
  </si>
  <si>
    <t>💼 NETO PRIMICI (P − I)</t>
  </si>
  <si>
    <t>Početna gotovina</t>
  </si>
  <si>
    <t>🏦 ZAVRŠNA GOTOVINA</t>
  </si>
  <si>
    <t>📊 Kumulativna gotovina (saldo)</t>
  </si>
  <si>
    <t>📌  KAKO ČITATI: Završna gotovina mora biti POZITIVNA u svakom mjesecu. Ako padne ispod nule, treba povećati obrtna sredstva.</t>
  </si>
  <si>
    <t>📌  SEZONSKE OSCILACIJE: Mjesečna prodaja koristi sezonske faktore iz T.1. Prihodi (red 20). Ako su svi faktori 0.0833, prodaja je ravnomjerna.</t>
  </si>
  <si>
    <t xml:space="preserve">  TABELA 10 — DASHBOARD POSLOVNIH POKAZATELJA</t>
  </si>
  <si>
    <t>Automatski grafički prikaz KPI sa scorecardom i sastatusom (✅/⚠️). Sve vrijednosti se osvježavaju kad se promijene ulazni podaci.</t>
  </si>
  <si>
    <t xml:space="preserve">  🎯  GLAVNI POKAZATELJI POSLOVANJA (PROSJEK 3 GODINE)</t>
  </si>
  <si>
    <t>KPI</t>
  </si>
  <si>
    <t>💰 Ukupan prihod (3g)</t>
  </si>
  <si>
    <t>💵 Neto profit (3g)</t>
  </si>
  <si>
    <t>📈 EBIT marža (avg)</t>
  </si>
  <si>
    <t>📊 Neto marža (avg)</t>
  </si>
  <si>
    <t>🎯 ROI (avg)</t>
  </si>
  <si>
    <t>⏱️ Period povrata</t>
  </si>
  <si>
    <t>Vrijednost</t>
  </si>
  <si>
    <t>Min. prag</t>
  </si>
  <si>
    <t>&gt; 0</t>
  </si>
  <si>
    <t>≥ 10%</t>
  </si>
  <si>
    <t>≥ 5%</t>
  </si>
  <si>
    <t>≥ 15%</t>
  </si>
  <si>
    <t>≤ 5 god</t>
  </si>
  <si>
    <t>Status</t>
  </si>
  <si>
    <t>Ostali troškovi</t>
  </si>
  <si>
    <t xml:space="preserve">  📋  DETALJNI SCORECARD PO GODINAMA</t>
  </si>
  <si>
    <t>Status G1</t>
  </si>
  <si>
    <t>Trend</t>
  </si>
  <si>
    <t>💰 Ukupan prihod</t>
  </si>
  <si>
    <t>N/A</t>
  </si>
  <si>
    <t>📈 EBIT</t>
  </si>
  <si>
    <t>💵 Neto profit</t>
  </si>
  <si>
    <t>💸 FCF (slobodan tok)</t>
  </si>
  <si>
    <t>📊 Bruto marža</t>
  </si>
  <si>
    <t>≥ 30%</t>
  </si>
  <si>
    <t>📈 EBIT marža</t>
  </si>
  <si>
    <t>📉 Neto marža</t>
  </si>
  <si>
    <t>🎯 ROI</t>
  </si>
  <si>
    <t>⏱️ Period povrata (god.)</t>
  </si>
  <si>
    <t>Kamate</t>
  </si>
  <si>
    <t>📌  Status koristi prag iz kolone F. ✅ = postignut prag, ⚠️ = blizu ali ispod, ❌ = ozbiljno ispod praga. Za detaljnija tumačenja vidi sheet T.11.</t>
  </si>
  <si>
    <t>G1</t>
  </si>
  <si>
    <t>G2</t>
  </si>
  <si>
    <t>G3</t>
  </si>
  <si>
    <t xml:space="preserve">  💰  GODIŠNJI NOVČANI TOKOVI</t>
  </si>
  <si>
    <t>Tok</t>
  </si>
  <si>
    <t>UKUPNO 3g</t>
  </si>
  <si>
    <t>🟢 Ukupni primici</t>
  </si>
  <si>
    <t>🔴 Ukupni izdaci</t>
  </si>
  <si>
    <t>💼 Neto primici</t>
  </si>
  <si>
    <t>🏦 Završna gotovina (kraj godine)</t>
  </si>
  <si>
    <t>M5</t>
  </si>
  <si>
    <t>M6</t>
  </si>
  <si>
    <t>M7</t>
  </si>
  <si>
    <t>M8</t>
  </si>
  <si>
    <t>M9</t>
  </si>
  <si>
    <t>M10</t>
  </si>
  <si>
    <t>M11</t>
  </si>
  <si>
    <t>M12</t>
  </si>
  <si>
    <t>Neto prim.</t>
  </si>
  <si>
    <t>Gotovina</t>
  </si>
  <si>
    <t>Kumul.</t>
  </si>
  <si>
    <t>📊  SCORECARD  –  KLJUČNI FINANSIJSKI POKAZATELJI</t>
  </si>
  <si>
    <t>Min.prag</t>
  </si>
  <si>
    <t>&gt;0</t>
  </si>
  <si>
    <t>📉 Neto marža %</t>
  </si>
  <si>
    <t>🎯 EBIT marža %</t>
  </si>
  <si>
    <t>📊 ROI</t>
  </si>
  <si>
    <t>⏱️  Period povrata (god.)</t>
  </si>
  <si>
    <t>≤ 5 god.</t>
  </si>
  <si>
    <t xml:space="preserve">  TABELA 11 — TUMAČENJE FINANSIJSKIH POKAZATELJA</t>
  </si>
  <si>
    <t>Vodič za razumijevanje svih KPI iz prethodnih tabela  |  Praktične preporuke za interpretaciju i poboljšanje</t>
  </si>
  <si>
    <t xml:space="preserve">  💰  PROFITABILNOST — KOLIKO SE ZARAĐUJE</t>
  </si>
  <si>
    <t>Formula / Izračun</t>
  </si>
  <si>
    <t>Šta mjeri / Definicija</t>
  </si>
  <si>
    <t>Idealna vrijednost</t>
  </si>
  <si>
    <t>Kako tumačiti / Preporuke</t>
  </si>
  <si>
    <t>(Prihod − Trošak materijala) / Prihod</t>
  </si>
  <si>
    <t>Pokazuje koliko % prodajne cijene ostaje nakon plaćanja direktnih troškova materijala. Osnovna efikasnost proizvodnje/nabavke.</t>
  </si>
  <si>
    <t>≥ 30% (idealno &gt; 40%)</t>
  </si>
  <si>
    <t>🟢 ≥30%: Dobra kontrola troškova materijala
🟡 20–30%: Pritisak na materijal — pregledati cijene dobavljača
🔴 &lt;20%: Hitno preispitati prodajne cijene ili lance nabavke</t>
  </si>
  <si>
    <t>EBIT / Ukupan prihod
(EBIT = Prihod − svi operativni troškovi)</t>
  </si>
  <si>
    <t>Operativna profitabilnost prije kamata i poreza. Pokazuje koliko biznis zarađuje iz svoje osnovne djelatnosti, bez uticaja finansiranja.</t>
  </si>
  <si>
    <t>≥ 10% (idealno &gt; 15%)</t>
  </si>
  <si>
    <t>🟢 ≥15%: Odlična operativna efikasnost
🟡 5–15%: Solidno ali ima prostora za optimizaciju
🔴 &lt;5%: Operativni problem — preispitati strukturu troškova</t>
  </si>
  <si>
    <t>Neto profit / Ukupan prihod</t>
  </si>
  <si>
    <t>Konačna profitabilnost nakon SVIH troškova (operativni + kamate + porez). Pokazuje koliko od svake KM prihoda ostaje kao čisti profit.</t>
  </si>
  <si>
    <t>≥ 5% (idealno &gt; 10%)</t>
  </si>
  <si>
    <t>🟢 ≥10%: Visoko profitabilan biznis
🟡 5–10%: Standardna profitabilnost
🔴 &lt;5%: Nizak profit — preispitati cijene, troškove ili kapacitet</t>
  </si>
  <si>
    <t>EBIT (apsolutni iznos)</t>
  </si>
  <si>
    <t>Prihod − Mat. troškovi − Ostali troškovi − Amortizacija − Plate</t>
  </si>
  <si>
    <t>Zarada prije kamata i poreza u KM. Apsolutni pokazatelj operativne snage biznisa.</t>
  </si>
  <si>
    <t>Pozitivan i raste kroz godine</t>
  </si>
  <si>
    <t>🟢 Rast G1→G3 = zdrav biznis
🟡 Stagnacija = sazrijevanje (treba inovacija)
🔴 Pad ili negativan = strukturalni problem</t>
  </si>
  <si>
    <t>Neto profit</t>
  </si>
  <si>
    <t>EBIT − Kamate − Porez na dobit</t>
  </si>
  <si>
    <t>Konačna zarada koja ostaje vlasniku/investitorima nakon svih obaveza.</t>
  </si>
  <si>
    <t>Pozitivan i raste</t>
  </si>
  <si>
    <t>🟢 G3 &gt; G1: Profitabilan rast
🟡 G3 ≈ G1: Treba povećati efikasnost
🔴 Negativan: Biznis gubi — pregledati cijene i troškove</t>
  </si>
  <si>
    <t xml:space="preserve">  🎯  POVRAT NA ULAGANJE — KOLIKO JE INVESTICIJA ISPLATIVA</t>
  </si>
  <si>
    <t>ROI — Return on Investment</t>
  </si>
  <si>
    <t>Neto profit / Ukupna ulaganja</t>
  </si>
  <si>
    <t>Procenat ulaganja koji se vraća kao profit u jednoj godini. Glavni pokazatelj atraktivnosti biznisa za investitore.</t>
  </si>
  <si>
    <t>≥ 15% godišnje
(idealno &gt; 20%)</t>
  </si>
  <si>
    <t>🟢 ≥20%: Vrlo atraktivna investicija
🟡 10–20%: Prosječna investicija (banka kamata ~5–10%)
🔴 &lt;10%: Razmotriti alternative (manje rizična ulaganja)</t>
  </si>
  <si>
    <t>Period povrata investicije</t>
  </si>
  <si>
    <t>Ukupna ulaganja / Godišnji neto profit</t>
  </si>
  <si>
    <t>Broj godina potrebnih da biznis isplati cijelu početnu investiciju iz profita. Pokazuje brzinu povrata.</t>
  </si>
  <si>
    <t>≤ 3–5 godina</t>
  </si>
  <si>
    <t>🟢 ≤3 god: Brza isplativost (prioritet)
🟡 4–5 god: Standardno za stabilan biznis
🔴 &gt;7 god: Vrlo dug horizont — visok rizik</t>
  </si>
  <si>
    <t>FCF — Slobodni novčani tok</t>
  </si>
  <si>
    <t>Neto profit − Otplata glavnice kredita</t>
  </si>
  <si>
    <t>Novac koji ostaje vlasniku nakon obaveza prema kreditorima. Pravi pokazatelj 'novca u džepu'.</t>
  </si>
  <si>
    <t>Pozitivan</t>
  </si>
  <si>
    <t>🟢 Pozitivan i raste: Biznis generiše gotovinu
🟡 Blizu nule: Sav profit ide na kredit
🔴 Negativan: Profit ne pokriva kredit — risk!</t>
  </si>
  <si>
    <t xml:space="preserve">  💧  LIKVIDNOST — IMA LI GOTOVINE ZA SVAKODNEVNO POSLOVANJE</t>
  </si>
  <si>
    <t>Završna gotovina (po mjesecu)</t>
  </si>
  <si>
    <t>Početna gotovina + Neto primici mjeseca</t>
  </si>
  <si>
    <t>Iznos novca na računu na kraju svakog mjeseca. Najkritičniji pokazatelj operativnog opstanka.</t>
  </si>
  <si>
    <t>Uvijek pozitivna
(minimum &gt; 0)</t>
  </si>
  <si>
    <t>🟢 Stabilno pozitivna: Biznis funkcioniše
🟡 Padovi ispod nule samo u nekim mjesecima: Treba veća obrtna sredstva
🔴 Negativna nekoliko mjeseci: Biznis ne može opstati bez dodatnih sredstava</t>
  </si>
  <si>
    <t>Kumulativna gotovina (saldo)</t>
  </si>
  <si>
    <t>Zbir svih neto primitaka od početka do mjeseca M</t>
  </si>
  <si>
    <t>Ukupna pozicija gotovine od osnivanja. Pokazuje da li biznis kumulativno stvara ili troši novac.</t>
  </si>
  <si>
    <t>Konzistentan rast</t>
  </si>
  <si>
    <t>🟢 Stalno rastuća: Idealno
🟡 Stagnacija: Pokriva troškove ali ne raste
🔴 Pada: Hitno preispitati operativni model</t>
  </si>
  <si>
    <t>Min. gotovina u godini</t>
  </si>
  <si>
    <t>MIN(završne gotovine kroz 12 mjeseci)</t>
  </si>
  <si>
    <t>Najniža tačka gotovine u toku godine. Identifikuje 'tjesni mjesec' (npr. sezonski padovi).</t>
  </si>
  <si>
    <t>&gt; 0  (ako je ≤ 0, treba veća obrtna sredstva)</t>
  </si>
  <si>
    <t>🟢 &gt;10% godišnjeg prihoda: Komotno
🟡 0–10%: Tjesno ali izvodljivo
🔴 ≤0: Potrebna kredit linija ili veća obrtna</t>
  </si>
  <si>
    <t>Neto primici (mjesečni)</t>
  </si>
  <si>
    <t>Ukupni primici mjeseca − Ukupni izdaci mjeseca</t>
  </si>
  <si>
    <t>Razlika između novca koji ulazi i izlazi u jednom mjesecu. Cash flow tog mjeseca.</t>
  </si>
  <si>
    <t>Većinom pozitivan</t>
  </si>
  <si>
    <t>🟢 Konstantno pozitivan: Operativna efikasnost
🟡 Naizmjenično ± : Sezonski biznis (planirati)
🔴 Većinom negativan: Veliki problem</t>
  </si>
  <si>
    <t xml:space="preserve">  ⚙️  PROIZVODNI / OPERATIVNI POKAZATELJI</t>
  </si>
  <si>
    <t>13</t>
  </si>
  <si>
    <t>Cijena koštanja I (CK I)</t>
  </si>
  <si>
    <t>Materijal + Direktne plate (po jedinici)</t>
  </si>
  <si>
    <t>Najuži trošak proizvodnje jedinice — samo varijabilni troškovi koji se mijenjaju s obimom.</t>
  </si>
  <si>
    <t>Što niža to bolje</t>
  </si>
  <si>
    <t>Praktično: provjeriti može li se smanjiti kroz veće količine, druge dobavljače, ili automatizaciju.
Uporedite sa prodajnom cijenom — razlika je marža po jedinici.</t>
  </si>
  <si>
    <t>14</t>
  </si>
  <si>
    <t>Cijena koštanja II (CK II)</t>
  </si>
  <si>
    <t>CK I + Ostali troškovi + Indirektne plate + Amortizacija + Kamate (po jed.)</t>
  </si>
  <si>
    <t>Puna cijena proizvodnje uključujući fiksne troškove. Realan pokazatelj svake jedinice.</t>
  </si>
  <si>
    <t>&lt; Prodajna cijena</t>
  </si>
  <si>
    <t>🟢 CK II &lt; Prod.cij × 0.7: Zdrava marža
🟡 CK II = Prod.cij × 0.85: Tjesna marža
🔴 CK II ≥ Prod.cij: Gubitak po jedinici!</t>
  </si>
  <si>
    <t>15</t>
  </si>
  <si>
    <t>Prag rentabilnosti (Break-Even)</t>
  </si>
  <si>
    <t>Ukupni fiksni troškovi / Kontribucijska marža po jedinici</t>
  </si>
  <si>
    <t>Količina koja MORA biti prodana da biznis ne gubi. Ispod ovog nivoa = gubitak, iznad = profit.</t>
  </si>
  <si>
    <t>Što niži (% kapaciteta)</t>
  </si>
  <si>
    <t>🟢 &lt;60% kapaciteta: Komotno, otporno na pad prodaje
🟡 60–80%: Standardno
🔴 &gt;80%: Vrlo blizu break-evena — visok rizik</t>
  </si>
  <si>
    <t>16</t>
  </si>
  <si>
    <t>Sigurnosna marža (%)</t>
  </si>
  <si>
    <t>1 − (Break-even obim / Planirani obim)</t>
  </si>
  <si>
    <t>Koliko % prodaje može pasti prije nego što biznis počne gubiti.</t>
  </si>
  <si>
    <t>🟢 ≥40%: Vrlo otporan biznis
🟡 20–40%: Prosječno
🔴 &lt;20%: Mali pad prodaje vodi u gubitak — risk</t>
  </si>
  <si>
    <t>17</t>
  </si>
  <si>
    <t>Kontribucijska marža po jed.</t>
  </si>
  <si>
    <t>Prodajna cijena − Varijabilni trošak / jed.</t>
  </si>
  <si>
    <t>Koliko KM doprinosi svaka prodana jedinica pokrivanju fiksnih troškova.</t>
  </si>
  <si>
    <t>Pozitivna i što veća</t>
  </si>
  <si>
    <t>🟢 Visoka marža/jed: Brzo pokrivanje fiksnih troškova
🔴 Negativna: Svaka prodaja produbljuje gubitak — promijeniti cijenu ili materijale</t>
  </si>
  <si>
    <t xml:space="preserve">  🏛️  STRUKTURALNI POKAZATELJI — IZ ČEGA SE FINANSIRA BIZNIS</t>
  </si>
  <si>
    <t>18</t>
  </si>
  <si>
    <t>Udio vlastitog kapitala</t>
  </si>
  <si>
    <t>Vlastita sredstva / Ukupna ulaganja</t>
  </si>
  <si>
    <t>Procenat investicije koji dolazi iz vlastitih izvora (vs. krediti).</t>
  </si>
  <si>
    <t>≥ 30–50%</t>
  </si>
  <si>
    <t>🟢 ≥50%: Niska zaduženost — otporno na rizik
🟡 30–50%: Standardno
🔴 &lt;30%: Visoka zaduženost — osetljivost na rast kamata</t>
  </si>
  <si>
    <t>19</t>
  </si>
  <si>
    <t>Udio kreditnih sredstava</t>
  </si>
  <si>
    <t>Krediti / Ukupna ulaganja</t>
  </si>
  <si>
    <t>Procenat investicije koji dolazi iz kredita. Stvara obavezu plaćanja kamata i glavnice.</t>
  </si>
  <si>
    <t>≤ 50–70%</t>
  </si>
  <si>
    <t>🟢 ≤30%: Konzervativno finansiranje
🟡 30–60%: Standardna leverage
🔴 &gt;70%: Visok finansijski rizik</t>
  </si>
  <si>
    <t>20</t>
  </si>
  <si>
    <t>Pokrivenost otplate kredita</t>
  </si>
  <si>
    <t>Neto profit / Godišnja otplata glavnice + kamate</t>
  </si>
  <si>
    <t>Da li profit pokriva godišnju obavezu prema banci.</t>
  </si>
  <si>
    <t>≥ 1.5x (idealno &gt; 2x)</t>
  </si>
  <si>
    <t>🟢 ≥2x: Komotno otplaćuje kredit
🟡 1.2–1.5x: Tjesno ali izvodljivo
🔴 &lt;1x: Profit ne pokriva otplatu — risk default-a</t>
  </si>
  <si>
    <t>💡  KAKO KORISTITI OVAJ VODIČ</t>
  </si>
  <si>
    <t>1️⃣  KRENITE OD LIKVIDNOSTI: Provjerite da li je gotovina pozitivna u svakom mjesecu (T.9 + T.10 Dashboard).</t>
  </si>
  <si>
    <t>2️⃣  PROVJERITE PROFITABILNOST: Neto marža ≥ 5%, EBIT marža ≥ 10%, ROI ≥ 15%. Ako ne, pregledati cijene i troškove.</t>
  </si>
  <si>
    <t>3️⃣  ANALIZIRAJTE BREAK-EVEN: Prag rentabilnosti (T.8) treba biti &lt;80% kapaciteta da bi biznis bio otporan.</t>
  </si>
  <si>
    <t>4️⃣  TREND KROZ 3 GODINE: Profitabilnost mora rasti G1 → G3. Pad signalizira strukturalne probleme.</t>
  </si>
  <si>
    <t>5️⃣  STRUKTURA FINANSIRANJA: Vlastiti kapital &gt;30%, ali svaki KM vlastitih sredstava smanjuje kamate i risk.</t>
  </si>
  <si>
    <t>6️⃣  POVRAT INVESTICIJE: Period povrata ≤ 5 godina — ovo je zahtjev većine EU fondova i banaka.</t>
  </si>
  <si>
    <t>⚠️  ZAPAMTITE: Pokazatelji su uvijek u međusobnoj povezanosti. Visok ROI bez likvidnosti nije održiv. Visoka marža bez obima neće održati biznis. Uvijek ih čitajte zajedno!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</si>
</sst>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0"/>
    <numFmt numFmtId="165" formatCode="#,##0.00;[Red]\(#,##0.00\);\-"/>
    <numFmt numFmtId="166" formatCode="0.0%"/>
    <numFmt numFmtId="167" formatCode="#,##0.0000"/>
    <numFmt numFmtId="168" formatCode="0.00%;\(0.00%\);\-"/>
    <numFmt numFmtId="169" formatCode="#,##0;\(#,##0\);\-"/>
    <numFmt numFmtId="170" formatCode="#,##0.00;\(#,##0.00\);\-"/>
    <numFmt numFmtId="171" formatCode="0.0"/>
    <numFmt numFmtId="172" formatCode="0.0%;[Red]\(0.0%\);\-"/>
    <numFmt numFmtId="173" formatCode="0.0&quot; god&quot;"/>
    <numFmt numFmtId="174" formatCode="0.00\x"/>
  </numFmts>
  <fonts count="40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color rgb="FF424242"/>
      <name val="Arial"/>
      <charset val="1"/>
    </font>
    <font>
      <sz val="10"/>
      <name val="Arial"/>
      <charset val="1"/>
    </font>
    <font>
      <b/>
      <sz val="11"/>
      <color rgb="FFFFFFFF"/>
      <name val="Arial"/>
      <charset val="1"/>
    </font>
    <font>
      <b/>
      <sz val="10"/>
      <color rgb="FF000000"/>
      <name val="Arial"/>
      <charset val="1"/>
    </font>
    <font>
      <b/>
      <sz val="10"/>
      <color rgb="FF0000FF"/>
      <name val="Arial"/>
      <charset val="1"/>
    </font>
    <font>
      <i/>
      <sz val="9"/>
      <color rgb="FF424242"/>
      <name val="Arial"/>
      <charset val="1"/>
    </font>
    <font>
      <sz val="10"/>
      <color rgb="FF000000"/>
      <name val="Arial"/>
      <charset val="1"/>
    </font>
    <font>
      <sz val="14"/>
      <name val="Arial"/>
      <charset val="1"/>
    </font>
    <font>
      <b/>
      <sz val="10"/>
      <color rgb="FF1B2A4A"/>
      <name val="Arial"/>
      <charset val="1"/>
    </font>
    <font>
      <b/>
      <i/>
      <sz val="10"/>
      <color rgb="FF1B2A4A"/>
      <name val="Arial"/>
      <charset val="1"/>
    </font>
    <font>
      <b/>
      <sz val="10"/>
      <color rgb="FFFFFFFF"/>
      <name val="Arial"/>
      <charset val="1"/>
    </font>
    <font>
      <sz val="10"/>
      <color rgb="FF006100"/>
      <name val="Arial"/>
      <charset val="1"/>
    </font>
    <font>
      <b/>
      <sz val="11"/>
      <color rgb="FF1B2A4A"/>
      <name val="Arial"/>
      <charset val="1"/>
    </font>
    <font>
      <sz val="8"/>
      <color rgb="FF000000"/>
      <name val="Arial"/>
      <charset val="1"/>
    </font>
    <font>
      <i/>
      <sz val="8"/>
      <color rgb="FF888888"/>
      <name val="Arial"/>
      <charset val="1"/>
    </font>
    <font>
      <sz val="9"/>
      <color rgb="FF888888"/>
      <name val="Arial"/>
      <charset val="1"/>
    </font>
    <font>
      <sz val="10"/>
      <name val="Arial"/>
      <family val="2"/>
    </font>
    <font>
      <i/>
      <sz val="9"/>
      <color rgb="FF1B2A4A"/>
      <name val="Arial"/>
      <charset val="1"/>
    </font>
    <font>
      <sz val="11"/>
      <color rgb="FF0000FF"/>
      <name val="Arial"/>
      <charset val="1"/>
    </font>
    <font>
      <sz val="10"/>
      <color rgb="FF008000"/>
      <name val="Arial"/>
      <charset val="1"/>
    </font>
    <font>
      <sz val="10"/>
      <color rgb="FF1B2A4A"/>
      <name val="Arial"/>
      <charset val="1"/>
    </font>
    <font>
      <b/>
      <sz val="12"/>
      <color rgb="FFFFFFFF"/>
      <name val="Arial"/>
      <charset val="1"/>
    </font>
    <font>
      <b/>
      <sz val="11"/>
      <color rgb="FF000000"/>
      <name val="Arial"/>
      <charset val="1"/>
    </font>
    <font>
      <sz val="11"/>
      <color rgb="FF000000"/>
      <name val="Arial"/>
      <charset val="1"/>
    </font>
    <font>
      <b/>
      <sz val="10"/>
      <color rgb="FF008000"/>
      <name val="Arial"/>
      <charset val="1"/>
    </font>
    <font>
      <b/>
      <sz val="8"/>
      <color rgb="FFFFFFFF"/>
      <name val="Arial"/>
      <charset val="1"/>
    </font>
    <font>
      <b/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1B2A4A"/>
      <name val="Arial"/>
      <charset val="1"/>
    </font>
    <font>
      <b/>
      <sz val="9"/>
      <color rgb="FF1B2A4A"/>
      <name val="Arial"/>
      <charset val="1"/>
    </font>
    <font>
      <b/>
      <i/>
      <sz val="9"/>
      <color rgb="FF1B2A4A"/>
      <name val="Arial"/>
      <charset val="1"/>
    </font>
    <font>
      <b/>
      <sz val="9"/>
      <color rgb="FFFFFFFF"/>
      <name val="Arial"/>
      <charset val="1"/>
    </font>
    <font>
      <b/>
      <sz val="13"/>
      <color rgb="FF1B2A4A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b/>
      <sz val="10"/>
      <name val="Arial"/>
      <charset val="1"/>
    </font>
    <font>
      <sz val="9"/>
      <color rgb="FF000000"/>
      <name val="Consolas"/>
      <charset val="1"/>
    </font>
    <font>
      <b/>
      <sz val="10"/>
      <color rgb="FF2E7D32"/>
      <name val="Arial"/>
      <charset val="1"/>
    </font>
  </fonts>
  <fills count="21">
    <fill>
      <patternFill patternType="none"/>
    </fill>
    <fill>
      <patternFill patternType="gray125"/>
    </fill>
    <fill>
      <patternFill patternType="solid">
        <fgColor rgb="FF1B2A4A"/>
        <bgColor rgb="FF2C3E5A"/>
      </patternFill>
    </fill>
    <fill>
      <patternFill patternType="solid">
        <fgColor rgb="FFFFF8DC"/>
        <bgColor rgb="FFFFF5D6"/>
      </patternFill>
    </fill>
    <fill>
      <patternFill patternType="solid">
        <fgColor rgb="FFE3F2FD"/>
        <bgColor rgb="FFE6F2F2"/>
      </patternFill>
    </fill>
    <fill>
      <patternFill patternType="solid">
        <fgColor rgb="FF1B7B7B"/>
        <bgColor rgb="FF3B7DA5"/>
      </patternFill>
    </fill>
    <fill>
      <patternFill patternType="solid">
        <fgColor rgb="FF2C3E5A"/>
        <bgColor rgb="FF424242"/>
      </patternFill>
    </fill>
    <fill>
      <patternFill patternType="solid">
        <fgColor rgb="FFFFF5D6"/>
        <bgColor rgb="FFFFF8DC"/>
      </patternFill>
    </fill>
    <fill>
      <patternFill patternType="solid">
        <fgColor rgb="FFF5F5F5"/>
        <bgColor rgb="FFF2F2F2"/>
      </patternFill>
    </fill>
    <fill>
      <patternFill patternType="solid">
        <fgColor rgb="FFF9F9F9"/>
        <bgColor rgb="FFFAFAFA"/>
      </patternFill>
    </fill>
    <fill>
      <patternFill patternType="solid">
        <fgColor rgb="FFE6F2F2"/>
        <bgColor rgb="FFE8F5E9"/>
      </patternFill>
    </fill>
    <fill>
      <patternFill patternType="solid">
        <fgColor rgb="FFFFFBE6"/>
        <bgColor rgb="FFFFF8DC"/>
      </patternFill>
    </fill>
    <fill>
      <patternFill patternType="solid">
        <fgColor rgb="FFFAFAFA"/>
        <bgColor rgb="FFF9F9F9"/>
      </patternFill>
    </fill>
    <fill>
      <patternFill patternType="solid">
        <fgColor rgb="FFFFF3CD"/>
        <bgColor rgb="FFFFF5D6"/>
      </patternFill>
    </fill>
    <fill>
      <patternFill patternType="solid">
        <fgColor rgb="FFD6E4F0"/>
        <bgColor rgb="FFD9D9D9"/>
      </patternFill>
    </fill>
    <fill>
      <patternFill patternType="solid">
        <fgColor rgb="FFF2F2F2"/>
        <bgColor rgb="FFF5F5F5"/>
      </patternFill>
    </fill>
    <fill>
      <patternFill patternType="solid">
        <fgColor rgb="FFE8F5E9"/>
        <bgColor rgb="FFE6F2F2"/>
      </patternFill>
    </fill>
    <fill>
      <patternFill patternType="solid">
        <fgColor rgb="FFF5E9C8"/>
        <bgColor rgb="FFFFF3CD"/>
      </patternFill>
    </fill>
    <fill>
      <patternFill patternType="solid">
        <fgColor rgb="FFFFEBEE"/>
        <bgColor rgb="FFF2F2F2"/>
      </patternFill>
    </fill>
    <fill>
      <patternFill patternType="solid">
        <fgColor rgb="FFC62828"/>
        <bgColor rgb="FFB84846"/>
      </patternFill>
    </fill>
    <fill>
      <patternFill patternType="solid">
        <fgColor rgb="FFFFE082"/>
        <bgColor rgb="FFF5E9C8"/>
      </patternFill>
    </fill>
  </fills>
  <borders count="4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medium">
        <color rgb="FF1B2A4A"/>
      </left>
      <right style="medium">
        <color rgb="FF1B2A4A"/>
      </right>
      <top style="medium">
        <color rgb="FF1B2A4A"/>
      </top>
      <bottom style="medium">
        <color rgb="FF1B2A4A"/>
      </bottom>
      <diagonal/>
    </border>
    <border>
      <left style="thin">
        <color rgb="FFBDBDBD"/>
      </left>
      <right style="thin">
        <color rgb="FFBDBDBD"/>
      </right>
      <top style="medium">
        <color rgb="FF1B2A4A"/>
      </top>
      <bottom style="medium">
        <color rgb="FF1B2A4A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3" fillId="0" borderId="0" xfId="0" applyFont="1"/>
    <xf numFmtId="0" fontId="5" fillId="0" borderId="0" xfId="0" applyFont="1" applyAlignment="1">
      <alignment horizontal="right" vertical="center" indent="1"/>
    </xf>
    <xf numFmtId="49" fontId="6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wrapText="1"/>
    </xf>
    <xf numFmtId="0" fontId="4" fillId="5" borderId="0" xfId="0" applyFont="1" applyFill="1" applyAlignment="1">
      <alignment horizontal="center" vertical="center"/>
    </xf>
    <xf numFmtId="0" fontId="0" fillId="6" borderId="0" xfId="0" applyFill="1"/>
    <xf numFmtId="0" fontId="12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Border="1" applyAlignment="1">
      <alignment horizontal="right" vertical="center"/>
    </xf>
    <xf numFmtId="165" fontId="5" fillId="7" borderId="3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1"/>
    </xf>
    <xf numFmtId="2" fontId="6" fillId="3" borderId="1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166" fontId="6" fillId="3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7" fontId="0" fillId="0" borderId="1" xfId="0" applyNumberFormat="1" applyBorder="1" applyAlignment="1">
      <alignment horizontal="right" vertical="center"/>
    </xf>
    <xf numFmtId="167" fontId="10" fillId="7" borderId="1" xfId="0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left" vertical="center" indent="1"/>
    </xf>
    <xf numFmtId="167" fontId="0" fillId="9" borderId="1" xfId="0" applyNumberFormat="1" applyFill="1" applyBorder="1" applyAlignment="1">
      <alignment horizontal="right" vertical="center"/>
    </xf>
    <xf numFmtId="0" fontId="0" fillId="0" borderId="3" xfId="0" applyBorder="1"/>
    <xf numFmtId="1" fontId="14" fillId="10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7" fontId="17" fillId="12" borderId="0" xfId="0" applyNumberFormat="1" applyFont="1" applyFill="1" applyAlignment="1">
      <alignment horizontal="right" vertical="center"/>
    </xf>
    <xf numFmtId="0" fontId="5" fillId="14" borderId="1" xfId="0" applyFont="1" applyFill="1" applyBorder="1" applyAlignment="1">
      <alignment horizontal="left" vertical="center" wrapText="1"/>
    </xf>
    <xf numFmtId="0" fontId="10" fillId="14" borderId="1" xfId="0" applyFont="1" applyFill="1" applyBorder="1" applyAlignment="1">
      <alignment horizontal="center" vertical="center" wrapText="1"/>
    </xf>
    <xf numFmtId="168" fontId="20" fillId="13" borderId="1" xfId="0" applyNumberFormat="1" applyFont="1" applyFill="1" applyBorder="1" applyAlignment="1">
      <alignment horizontal="right" vertical="center"/>
    </xf>
    <xf numFmtId="0" fontId="8" fillId="15" borderId="1" xfId="0" applyFont="1" applyFill="1" applyBorder="1" applyAlignment="1">
      <alignment horizontal="left" vertical="center" wrapText="1"/>
    </xf>
    <xf numFmtId="49" fontId="20" fillId="13" borderId="1" xfId="0" applyNumberFormat="1" applyFont="1" applyFill="1" applyBorder="1" applyAlignment="1">
      <alignment horizontal="right" vertical="center"/>
    </xf>
    <xf numFmtId="0" fontId="0" fillId="0" borderId="1" xfId="0" applyBorder="1"/>
    <xf numFmtId="169" fontId="20" fillId="13" borderId="1" xfId="0" applyNumberFormat="1" applyFont="1" applyFill="1" applyBorder="1" applyAlignment="1">
      <alignment horizontal="right" vertical="center"/>
    </xf>
    <xf numFmtId="170" fontId="20" fillId="13" borderId="1" xfId="0" applyNumberFormat="1" applyFont="1" applyFill="1" applyBorder="1" applyAlignment="1">
      <alignment horizontal="right" vertical="center"/>
    </xf>
    <xf numFmtId="0" fontId="5" fillId="16" borderId="1" xfId="0" applyFont="1" applyFill="1" applyBorder="1" applyAlignment="1">
      <alignment horizontal="left" vertical="center" wrapText="1"/>
    </xf>
    <xf numFmtId="170" fontId="21" fillId="16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 wrapText="1"/>
    </xf>
    <xf numFmtId="170" fontId="12" fillId="2" borderId="1" xfId="0" applyNumberFormat="1" applyFont="1" applyFill="1" applyBorder="1" applyAlignment="1">
      <alignment horizontal="right" vertical="center"/>
    </xf>
    <xf numFmtId="0" fontId="10" fillId="16" borderId="1" xfId="0" applyFont="1" applyFill="1" applyBorder="1" applyAlignment="1">
      <alignment horizontal="left" vertical="center" wrapText="1"/>
    </xf>
    <xf numFmtId="170" fontId="10" fillId="16" borderId="1" xfId="0" applyNumberFormat="1" applyFont="1" applyFill="1" applyBorder="1" applyAlignment="1">
      <alignment horizontal="right" vertical="center"/>
    </xf>
    <xf numFmtId="168" fontId="10" fillId="16" borderId="1" xfId="0" applyNumberFormat="1" applyFont="1" applyFill="1" applyBorder="1" applyAlignment="1">
      <alignment horizontal="right" vertical="center"/>
    </xf>
    <xf numFmtId="0" fontId="22" fillId="14" borderId="1" xfId="0" applyFont="1" applyFill="1" applyBorder="1" applyAlignment="1">
      <alignment horizontal="left" vertical="center" wrapText="1"/>
    </xf>
    <xf numFmtId="168" fontId="22" fillId="14" borderId="1" xfId="0" applyNumberFormat="1" applyFont="1" applyFill="1" applyBorder="1" applyAlignment="1">
      <alignment horizontal="right" vertical="center"/>
    </xf>
    <xf numFmtId="168" fontId="5" fillId="0" borderId="1" xfId="0" applyNumberFormat="1" applyFont="1" applyBorder="1" applyAlignment="1">
      <alignment horizontal="right" vertical="center"/>
    </xf>
    <xf numFmtId="0" fontId="5" fillId="17" borderId="1" xfId="0" applyFont="1" applyFill="1" applyBorder="1" applyAlignment="1">
      <alignment horizontal="left" vertical="center" wrapText="1"/>
    </xf>
    <xf numFmtId="0" fontId="19" fillId="17" borderId="0" xfId="0" applyFont="1" applyFill="1" applyAlignment="1">
      <alignment horizontal="center" vertical="center" wrapText="1"/>
    </xf>
    <xf numFmtId="170" fontId="5" fillId="17" borderId="1" xfId="0" applyNumberFormat="1" applyFont="1" applyFill="1" applyBorder="1" applyAlignment="1">
      <alignment horizontal="right" vertical="center"/>
    </xf>
    <xf numFmtId="170" fontId="21" fillId="0" borderId="1" xfId="0" applyNumberFormat="1" applyFont="1" applyBorder="1" applyAlignment="1">
      <alignment horizontal="right" vertical="center"/>
    </xf>
    <xf numFmtId="170" fontId="24" fillId="17" borderId="1" xfId="0" applyNumberFormat="1" applyFont="1" applyFill="1" applyBorder="1" applyAlignment="1">
      <alignment horizontal="right" vertical="center"/>
    </xf>
    <xf numFmtId="168" fontId="25" fillId="0" borderId="1" xfId="0" applyNumberFormat="1" applyFont="1" applyBorder="1" applyAlignment="1">
      <alignment horizontal="right" vertical="center"/>
    </xf>
    <xf numFmtId="0" fontId="8" fillId="1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0" fontId="26" fillId="0" borderId="1" xfId="0" applyNumberFormat="1" applyFont="1" applyBorder="1" applyAlignment="1">
      <alignment horizontal="right" vertical="center"/>
    </xf>
    <xf numFmtId="0" fontId="8" fillId="16" borderId="1" xfId="0" applyFont="1" applyFill="1" applyBorder="1" applyAlignment="1">
      <alignment horizontal="left" vertical="center" wrapText="1"/>
    </xf>
    <xf numFmtId="0" fontId="5" fillId="16" borderId="1" xfId="0" applyFont="1" applyFill="1" applyBorder="1" applyAlignment="1">
      <alignment horizontal="center" vertical="center" wrapText="1"/>
    </xf>
    <xf numFmtId="169" fontId="10" fillId="17" borderId="1" xfId="0" applyNumberFormat="1" applyFont="1" applyFill="1" applyBorder="1" applyAlignment="1">
      <alignment horizontal="right" vertical="center"/>
    </xf>
    <xf numFmtId="170" fontId="10" fillId="17" borderId="1" xfId="0" applyNumberFormat="1" applyFont="1" applyFill="1" applyBorder="1" applyAlignment="1">
      <alignment horizontal="right" vertical="center"/>
    </xf>
    <xf numFmtId="0" fontId="27" fillId="2" borderId="1" xfId="0" applyFont="1" applyFill="1" applyBorder="1" applyAlignment="1">
      <alignment horizontal="center" vertical="center" wrapText="1"/>
    </xf>
    <xf numFmtId="170" fontId="25" fillId="0" borderId="1" xfId="0" applyNumberFormat="1" applyFont="1" applyBorder="1" applyAlignment="1">
      <alignment horizontal="right" vertical="center"/>
    </xf>
    <xf numFmtId="170" fontId="25" fillId="14" borderId="1" xfId="0" applyNumberFormat="1" applyFont="1" applyFill="1" applyBorder="1" applyAlignment="1">
      <alignment horizontal="right" vertical="center"/>
    </xf>
    <xf numFmtId="170" fontId="25" fillId="17" borderId="1" xfId="0" applyNumberFormat="1" applyFont="1" applyFill="1" applyBorder="1" applyAlignment="1">
      <alignment horizontal="right" vertical="center"/>
    </xf>
    <xf numFmtId="170" fontId="28" fillId="17" borderId="1" xfId="0" applyNumberFormat="1" applyFont="1" applyFill="1" applyBorder="1" applyAlignment="1">
      <alignment horizontal="right" vertical="center"/>
    </xf>
    <xf numFmtId="170" fontId="28" fillId="14" borderId="1" xfId="0" applyNumberFormat="1" applyFont="1" applyFill="1" applyBorder="1" applyAlignment="1">
      <alignment horizontal="right" vertical="center"/>
    </xf>
    <xf numFmtId="170" fontId="29" fillId="14" borderId="1" xfId="0" applyNumberFormat="1" applyFont="1" applyFill="1" applyBorder="1" applyAlignment="1">
      <alignment horizontal="right" vertical="center"/>
    </xf>
    <xf numFmtId="169" fontId="5" fillId="17" borderId="1" xfId="0" applyNumberFormat="1" applyFont="1" applyFill="1" applyBorder="1" applyAlignment="1">
      <alignment horizontal="right" vertical="center"/>
    </xf>
    <xf numFmtId="169" fontId="24" fillId="17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170" fontId="4" fillId="2" borderId="1" xfId="0" applyNumberFormat="1" applyFont="1" applyFill="1" applyBorder="1" applyAlignment="1">
      <alignment horizontal="right" vertical="center"/>
    </xf>
    <xf numFmtId="0" fontId="25" fillId="15" borderId="1" xfId="0" applyFont="1" applyFill="1" applyBorder="1" applyAlignment="1">
      <alignment horizontal="left" vertical="center" wrapText="1"/>
    </xf>
    <xf numFmtId="170" fontId="25" fillId="15" borderId="1" xfId="0" applyNumberFormat="1" applyFont="1" applyFill="1" applyBorder="1" applyAlignment="1">
      <alignment horizontal="right" vertical="center"/>
    </xf>
    <xf numFmtId="0" fontId="14" fillId="14" borderId="1" xfId="0" applyFont="1" applyFill="1" applyBorder="1" applyAlignment="1">
      <alignment horizontal="left" vertical="center" wrapText="1"/>
    </xf>
    <xf numFmtId="170" fontId="14" fillId="14" borderId="1" xfId="0" applyNumberFormat="1" applyFont="1" applyFill="1" applyBorder="1" applyAlignment="1">
      <alignment horizontal="right" vertical="center"/>
    </xf>
    <xf numFmtId="0" fontId="14" fillId="16" borderId="1" xfId="0" applyFont="1" applyFill="1" applyBorder="1" applyAlignment="1">
      <alignment horizontal="left" vertical="center" wrapText="1"/>
    </xf>
    <xf numFmtId="170" fontId="14" fillId="16" borderId="1" xfId="0" applyNumberFormat="1" applyFont="1" applyFill="1" applyBorder="1" applyAlignment="1">
      <alignment horizontal="right" vertical="center"/>
    </xf>
    <xf numFmtId="0" fontId="14" fillId="17" borderId="1" xfId="0" applyFont="1" applyFill="1" applyBorder="1" applyAlignment="1">
      <alignment horizontal="left" vertical="center" wrapText="1"/>
    </xf>
    <xf numFmtId="170" fontId="14" fillId="17" borderId="1" xfId="0" applyNumberFormat="1" applyFont="1" applyFill="1" applyBorder="1" applyAlignment="1">
      <alignment horizontal="right" vertical="center"/>
    </xf>
    <xf numFmtId="166" fontId="25" fillId="0" borderId="1" xfId="0" applyNumberFormat="1" applyFont="1" applyBorder="1" applyAlignment="1">
      <alignment horizontal="right" vertical="center"/>
    </xf>
    <xf numFmtId="171" fontId="25" fillId="0" borderId="1" xfId="0" applyNumberFormat="1" applyFont="1" applyBorder="1" applyAlignment="1">
      <alignment horizontal="right" vertical="center"/>
    </xf>
    <xf numFmtId="171" fontId="0" fillId="0" borderId="1" xfId="0" applyNumberFormat="1" applyBorder="1"/>
    <xf numFmtId="171" fontId="0" fillId="0" borderId="0" xfId="0" applyNumberFormat="1"/>
    <xf numFmtId="0" fontId="22" fillId="15" borderId="1" xfId="0" applyFont="1" applyFill="1" applyBorder="1" applyAlignment="1">
      <alignment horizontal="left" vertical="center" wrapText="1"/>
    </xf>
    <xf numFmtId="170" fontId="30" fillId="15" borderId="1" xfId="0" applyNumberFormat="1" applyFont="1" applyFill="1" applyBorder="1" applyAlignment="1">
      <alignment horizontal="right" vertical="center"/>
    </xf>
    <xf numFmtId="0" fontId="10" fillId="17" borderId="1" xfId="0" applyFont="1" applyFill="1" applyBorder="1" applyAlignment="1">
      <alignment horizontal="left" vertical="center" wrapText="1"/>
    </xf>
    <xf numFmtId="170" fontId="31" fillId="17" borderId="1" xfId="0" applyNumberFormat="1" applyFont="1" applyFill="1" applyBorder="1" applyAlignment="1">
      <alignment horizontal="right" vertical="center"/>
    </xf>
    <xf numFmtId="168" fontId="30" fillId="15" borderId="1" xfId="0" applyNumberFormat="1" applyFont="1" applyFill="1" applyBorder="1" applyAlignment="1">
      <alignment horizontal="right" vertical="center"/>
    </xf>
    <xf numFmtId="169" fontId="30" fillId="15" borderId="1" xfId="0" applyNumberFormat="1" applyFont="1" applyFill="1" applyBorder="1" applyAlignment="1">
      <alignment horizontal="right" vertical="center"/>
    </xf>
    <xf numFmtId="169" fontId="31" fillId="17" borderId="1" xfId="0" applyNumberFormat="1" applyFont="1" applyFill="1" applyBorder="1" applyAlignment="1">
      <alignment horizontal="right" vertical="center"/>
    </xf>
    <xf numFmtId="168" fontId="31" fillId="17" borderId="1" xfId="0" applyNumberFormat="1" applyFont="1" applyFill="1" applyBorder="1" applyAlignment="1">
      <alignment horizontal="right" vertical="center"/>
    </xf>
    <xf numFmtId="0" fontId="12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5" fillId="16" borderId="1" xfId="0" applyFont="1" applyFill="1" applyBorder="1" applyAlignment="1">
      <alignment horizontal="left" vertical="center" indent="1"/>
    </xf>
    <xf numFmtId="165" fontId="14" fillId="16" borderId="1" xfId="0" applyNumberFormat="1" applyFont="1" applyFill="1" applyBorder="1" applyAlignment="1">
      <alignment horizontal="right" vertical="center"/>
    </xf>
    <xf numFmtId="0" fontId="5" fillId="18" borderId="1" xfId="0" applyFont="1" applyFill="1" applyBorder="1" applyAlignment="1">
      <alignment horizontal="left" vertical="center" indent="1"/>
    </xf>
    <xf numFmtId="165" fontId="14" fillId="18" borderId="1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 indent="1"/>
    </xf>
    <xf numFmtId="165" fontId="4" fillId="2" borderId="1" xfId="0" applyNumberFormat="1" applyFont="1" applyFill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indent="2"/>
    </xf>
    <xf numFmtId="165" fontId="5" fillId="7" borderId="1" xfId="0" applyNumberFormat="1" applyFont="1" applyFill="1" applyBorder="1" applyAlignment="1">
      <alignment horizontal="right" vertical="center"/>
    </xf>
    <xf numFmtId="165" fontId="13" fillId="0" borderId="1" xfId="0" applyNumberFormat="1" applyFont="1" applyBorder="1" applyAlignment="1">
      <alignment horizontal="right" vertical="center"/>
    </xf>
    <xf numFmtId="0" fontId="12" fillId="5" borderId="1" xfId="0" applyFont="1" applyFill="1" applyBorder="1" applyAlignment="1">
      <alignment horizontal="left" vertical="center" indent="1"/>
    </xf>
    <xf numFmtId="165" fontId="12" fillId="5" borderId="1" xfId="0" applyNumberFormat="1" applyFont="1" applyFill="1" applyBorder="1" applyAlignment="1">
      <alignment horizontal="right" vertical="center"/>
    </xf>
    <xf numFmtId="0" fontId="12" fillId="19" borderId="1" xfId="0" applyFont="1" applyFill="1" applyBorder="1" applyAlignment="1">
      <alignment horizontal="left" vertical="center" indent="1"/>
    </xf>
    <xf numFmtId="165" fontId="12" fillId="19" borderId="1" xfId="0" applyNumberFormat="1" applyFont="1" applyFill="1" applyBorder="1" applyAlignment="1">
      <alignment horizontal="right" vertical="center"/>
    </xf>
    <xf numFmtId="165" fontId="8" fillId="7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 indent="1"/>
    </xf>
    <xf numFmtId="165" fontId="12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 indent="2"/>
    </xf>
    <xf numFmtId="165" fontId="5" fillId="4" borderId="1" xfId="0" applyNumberFormat="1" applyFont="1" applyFill="1" applyBorder="1" applyAlignment="1">
      <alignment horizontal="right" vertical="center"/>
    </xf>
    <xf numFmtId="0" fontId="33" fillId="6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165" fontId="34" fillId="7" borderId="2" xfId="0" applyNumberFormat="1" applyFont="1" applyFill="1" applyBorder="1" applyAlignment="1">
      <alignment horizontal="center" vertical="center"/>
    </xf>
    <xf numFmtId="172" fontId="34" fillId="7" borderId="2" xfId="0" applyNumberFormat="1" applyFont="1" applyFill="1" applyBorder="1" applyAlignment="1">
      <alignment horizontal="center" vertical="center"/>
    </xf>
    <xf numFmtId="173" fontId="34" fillId="7" borderId="2" xfId="0" applyNumberFormat="1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/>
    </xf>
    <xf numFmtId="170" fontId="7" fillId="1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0" fontId="35" fillId="15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70" fontId="12" fillId="6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left" vertical="center" indent="1"/>
    </xf>
    <xf numFmtId="165" fontId="8" fillId="15" borderId="1" xfId="0" applyNumberFormat="1" applyFont="1" applyFill="1" applyBorder="1" applyAlignment="1">
      <alignment horizontal="right" vertical="center"/>
    </xf>
    <xf numFmtId="165" fontId="10" fillId="7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72" fontId="8" fillId="0" borderId="1" xfId="0" applyNumberFormat="1" applyFont="1" applyBorder="1" applyAlignment="1">
      <alignment horizontal="right" vertical="center"/>
    </xf>
    <xf numFmtId="172" fontId="10" fillId="7" borderId="1" xfId="0" applyNumberFormat="1" applyFont="1" applyFill="1" applyBorder="1" applyAlignment="1">
      <alignment horizontal="right" vertical="center"/>
    </xf>
    <xf numFmtId="172" fontId="8" fillId="14" borderId="1" xfId="0" applyNumberFormat="1" applyFont="1" applyFill="1" applyBorder="1" applyAlignment="1">
      <alignment horizontal="right" vertical="center"/>
    </xf>
    <xf numFmtId="172" fontId="8" fillId="15" borderId="1" xfId="0" applyNumberFormat="1" applyFont="1" applyFill="1" applyBorder="1" applyAlignment="1">
      <alignment horizontal="right" vertical="center"/>
    </xf>
    <xf numFmtId="173" fontId="8" fillId="15" borderId="1" xfId="0" applyNumberFormat="1" applyFont="1" applyFill="1" applyBorder="1" applyAlignment="1">
      <alignment horizontal="right" vertical="center"/>
    </xf>
    <xf numFmtId="173" fontId="8" fillId="0" borderId="1" xfId="0" applyNumberFormat="1" applyFont="1" applyBorder="1" applyAlignment="1">
      <alignment horizontal="right" vertical="center"/>
    </xf>
    <xf numFmtId="173" fontId="10" fillId="7" borderId="1" xfId="0" applyNumberFormat="1" applyFont="1" applyFill="1" applyBorder="1" applyAlignment="1">
      <alignment horizontal="right" vertical="center"/>
    </xf>
    <xf numFmtId="168" fontId="12" fillId="6" borderId="1" xfId="0" applyNumberFormat="1" applyFont="1" applyFill="1" applyBorder="1" applyAlignment="1">
      <alignment horizontal="center" vertical="center" wrapText="1"/>
    </xf>
    <xf numFmtId="0" fontId="37" fillId="8" borderId="1" xfId="0" applyFont="1" applyFill="1" applyBorder="1" applyAlignment="1">
      <alignment horizontal="left" vertical="center" indent="1"/>
    </xf>
    <xf numFmtId="165" fontId="8" fillId="14" borderId="1" xfId="0" applyNumberFormat="1" applyFont="1" applyFill="1" applyBorder="1" applyAlignment="1">
      <alignment horizontal="right" vertical="center"/>
    </xf>
    <xf numFmtId="0" fontId="31" fillId="14" borderId="1" xfId="0" applyFont="1" applyFill="1" applyBorder="1" applyAlignment="1">
      <alignment horizontal="center" vertical="center" wrapText="1"/>
    </xf>
    <xf numFmtId="0" fontId="14" fillId="17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left" vertical="center" wrapText="1"/>
    </xf>
    <xf numFmtId="0" fontId="10" fillId="14" borderId="1" xfId="0" applyFont="1" applyFill="1" applyBorder="1"/>
    <xf numFmtId="168" fontId="25" fillId="15" borderId="1" xfId="0" applyNumberFormat="1" applyFont="1" applyFill="1" applyBorder="1" applyAlignment="1">
      <alignment horizontal="right" vertical="center"/>
    </xf>
    <xf numFmtId="174" fontId="25" fillId="15" borderId="1" xfId="0" applyNumberFormat="1" applyFont="1" applyFill="1" applyBorder="1" applyAlignment="1">
      <alignment horizontal="right" vertical="center"/>
    </xf>
    <xf numFmtId="0" fontId="10" fillId="8" borderId="1" xfId="0" applyFont="1" applyFill="1" applyBorder="1" applyAlignment="1">
      <alignment horizontal="left" vertical="center" wrapText="1" indent="1"/>
    </xf>
    <xf numFmtId="0" fontId="38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39" fillId="16" borderId="1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 indent="2"/>
    </xf>
    <xf numFmtId="0" fontId="11" fillId="20" borderId="2" xfId="0" applyFont="1" applyFill="1" applyBorder="1" applyAlignment="1">
      <alignment horizontal="center" vertical="center" wrapText="1" indent="1"/>
    </xf>
    <xf numFmtId="0" fontId="4" fillId="2" borderId="0" xfId="0" applyFont="1" applyFill="1" applyAlignment="1">
      <alignment horizontal="left" vertical="center" indent="1"/>
    </xf>
    <xf numFmtId="0" fontId="23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2"/>
    </xf>
    <xf numFmtId="0" fontId="11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5" fillId="7" borderId="0" xfId="0" applyFont="1" applyFill="1" applyAlignment="1">
      <alignment horizontal="right" vertical="center" indent="1"/>
    </xf>
    <xf numFmtId="0" fontId="4" fillId="5" borderId="0" xfId="0" applyFont="1" applyFill="1" applyAlignment="1">
      <alignment horizontal="left" vertical="center" indent="1"/>
    </xf>
    <xf numFmtId="0" fontId="7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7" fillId="11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9" fillId="13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horizontal="center" vertical="center" wrapText="1"/>
    </xf>
    <xf numFmtId="0" fontId="19" fillId="16" borderId="0" xfId="0" applyFont="1" applyFill="1" applyAlignment="1">
      <alignment horizontal="left" vertical="center" wrapText="1"/>
    </xf>
    <xf numFmtId="0" fontId="32" fillId="3" borderId="0" xfId="0" applyFont="1" applyFill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7" fillId="13" borderId="0" xfId="0" applyFont="1" applyFill="1" applyAlignment="1">
      <alignment horizontal="left" vertical="center" indent="1"/>
    </xf>
    <xf numFmtId="0" fontId="32" fillId="3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3">
    <dxf>
      <font>
        <b/>
        <color rgb="FFFFFFFF"/>
      </font>
      <fill>
        <patternFill>
          <bgColor rgb="FFC62828"/>
        </patternFill>
      </fill>
    </dxf>
    <dxf>
      <font>
        <b/>
        <color rgb="FFC62828"/>
      </font>
      <fill>
        <patternFill>
          <bgColor rgb="FFFFEBEE"/>
        </patternFill>
      </fill>
    </dxf>
    <dxf>
      <font>
        <b/>
        <color rgb="FFC62828"/>
      </font>
      <fill>
        <patternFill>
          <bgColor rgb="FFFFEBE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7332"/>
      <rgbColor rgb="FFF2F2F2"/>
      <rgbColor rgb="FF0000FF"/>
      <rgbColor rgb="FFF5E9C8"/>
      <rgbColor rgb="FFD09493"/>
      <rgbColor rgb="FFB3CB8F"/>
      <rgbColor rgb="FFFFEBEE"/>
      <rgbColor rgb="FF008000"/>
      <rgbColor rgb="FFFAFAFA"/>
      <rgbColor rgb="FF849F4B"/>
      <rgbColor rgb="FF6F558D"/>
      <rgbColor rgb="FF1B7B7B"/>
      <rgbColor rgb="FFBDBDBD"/>
      <rgbColor rgb="FF878787"/>
      <rgbColor rgb="FF86A8CD"/>
      <rgbColor rgb="FFA4413E"/>
      <rgbColor rgb="FFFFF8DC"/>
      <rgbColor rgb="FFE3F2FD"/>
      <rgbColor rgb="FFC77978"/>
      <rgbColor rgb="FFE5883B"/>
      <rgbColor rgb="FF4E81BD"/>
      <rgbColor rgb="FFD9D9D9"/>
      <rgbColor rgb="FFFFFBE6"/>
      <rgbColor rgb="FFF5A574"/>
      <rgbColor rgb="FFFFF5D6"/>
      <rgbColor rgb="FFD6E4F0"/>
      <rgbColor rgb="FFC0504D"/>
      <rgbColor rgb="FFF5F5F5"/>
      <rgbColor rgb="FF3B7DA5"/>
      <rgbColor rgb="FFF9F9F9"/>
      <rgbColor rgb="FF93B352"/>
      <rgbColor rgb="FFE6F2F2"/>
      <rgbColor rgb="FFE8F5E9"/>
      <rgbColor rgb="FFFFF3CD"/>
      <rgbColor rgb="FFC7D6B1"/>
      <rgbColor rgb="FFD9B0B0"/>
      <rgbColor rgb="FFBDB4CB"/>
      <rgbColor rgb="FFF6C4AE"/>
      <rgbColor rgb="FF406DA1"/>
      <rgbColor rgb="FF49ABC6"/>
      <rgbColor rgb="FF9BBB59"/>
      <rgbColor rgb="FFFFE082"/>
      <rgbColor rgb="FFF59240"/>
      <rgbColor rgb="FFDC853E"/>
      <rgbColor rgb="FF7F62A1"/>
      <rgbColor rgb="FF89888A"/>
      <rgbColor rgb="FF1B2A4A"/>
      <rgbColor rgb="FF429BB2"/>
      <rgbColor rgb="FF006100"/>
      <rgbColor rgb="FF2E7D32"/>
      <rgbColor rgb="FFC62828"/>
      <rgbColor rgb="FFB84846"/>
      <rgbColor rgb="FF2C3E5A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GB" sz="1800" b="1" strike="noStrike" spc="-1">
                <a:solidFill>
                  <a:srgbClr val="000000"/>
                </a:solidFill>
                <a:latin typeface="Calibri"/>
              </a:rPr>
              <a:t>Prihodi, EBIT i Neto Profit – 3 godine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672A8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#,##0.00;[Red]\(#,##0.00\);\-</c:formatCode>
                <c:ptCount val="3"/>
                <c:pt idx="0">
                  <c:v>0</c:v>
                </c:pt>
                <c:pt idx="1">
                  <c:v>0</c:v>
                </c:pt>
                <c:pt idx="2" formatCode="0.0%;[Red]\(0.0%\);\-">
                  <c:v>0</c:v>
                </c:pt>
              </c:numCache>
            </c:numRef>
          </c:cat>
          <c:val>
            <c:numRef>
              <c:f>'T.10. Dashboard'!$B$6</c:f>
              <c:numCache>
                <c:formatCode>#,##0.00;\(#,##0.00\);\-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D9C5-46A0-B141-FE5A45CEE259}"/>
            </c:ext>
          </c:extLst>
        </c:ser>
        <c:ser>
          <c:idx val="1"/>
          <c:order val="1"/>
          <c:spPr>
            <a:solidFill>
              <a:srgbClr val="AB474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#,##0.00;[Red]\(#,##0.00\);\-</c:formatCode>
                <c:ptCount val="3"/>
                <c:pt idx="0">
                  <c:v>0</c:v>
                </c:pt>
                <c:pt idx="1">
                  <c:v>0</c:v>
                </c:pt>
                <c:pt idx="2" formatCode="0.0%;[Red]\(0.0%\);\-">
                  <c:v>0</c:v>
                </c:pt>
              </c:numCache>
            </c:numRef>
          </c:cat>
          <c:val>
            <c:numRef>
              <c:f>'T.10. Dashboard'!$C$6</c:f>
              <c:numCache>
                <c:formatCode>#,##0.00;\(#,##0.00\);\-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C5-46A0-B141-FE5A45CEE259}"/>
            </c:ext>
          </c:extLst>
        </c:ser>
        <c:ser>
          <c:idx val="2"/>
          <c:order val="2"/>
          <c:tx>
            <c:v>Prihod</c:v>
          </c:tx>
          <c:spPr>
            <a:solidFill>
              <a:srgbClr val="8AA64F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#,##0.00;[Red]\(#,##0.00\);\-</c:formatCode>
                <c:ptCount val="3"/>
                <c:pt idx="0">
                  <c:v>0</c:v>
                </c:pt>
                <c:pt idx="1">
                  <c:v>0</c:v>
                </c:pt>
                <c:pt idx="2" formatCode="0.0%;[Red]\(0.0%\);\-">
                  <c:v>0</c:v>
                </c:pt>
              </c:numCache>
            </c:numRef>
          </c:cat>
          <c:val>
            <c:numRef>
              <c:f>'T.10. Dashboard'!$D$6</c:f>
              <c:numCache>
                <c:formatCode>#,##0.00;\(#,##0.00\);\-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C5-46A0-B141-FE5A45CEE259}"/>
            </c:ext>
          </c:extLst>
        </c:ser>
        <c:ser>
          <c:idx val="3"/>
          <c:order val="3"/>
          <c:spPr>
            <a:solidFill>
              <a:srgbClr val="725990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#,##0.00;[Red]\(#,##0.00\);\-</c:formatCode>
                <c:ptCount val="3"/>
                <c:pt idx="0">
                  <c:v>0</c:v>
                </c:pt>
                <c:pt idx="1">
                  <c:v>0</c:v>
                </c:pt>
                <c:pt idx="2" formatCode="0.0%;[Red]\(0.0%\);\-">
                  <c:v>0</c:v>
                </c:pt>
              </c:numCache>
            </c:numRef>
          </c:cat>
          <c:val>
            <c:numRef>
              <c:f>'T.10. Dashboard'!$B$12</c:f>
              <c:numCache>
                <c:formatCode>#,##0.00;[Red]\(#,##0.00\);\-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C5-46A0-B141-FE5A45CEE259}"/>
            </c:ext>
          </c:extLst>
        </c:ser>
        <c:ser>
          <c:idx val="4"/>
          <c:order val="4"/>
          <c:spPr>
            <a:solidFill>
              <a:srgbClr val="4299B0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#,##0.00;[Red]\(#,##0.00\);\-</c:formatCode>
                <c:ptCount val="3"/>
                <c:pt idx="0">
                  <c:v>0</c:v>
                </c:pt>
                <c:pt idx="1">
                  <c:v>0</c:v>
                </c:pt>
                <c:pt idx="2" formatCode="0.0%;[Red]\(0.0%\);\-">
                  <c:v>0</c:v>
                </c:pt>
              </c:numCache>
            </c:numRef>
          </c:cat>
          <c:val>
            <c:numRef>
              <c:f>'T.10. Dashboard'!$C$12</c:f>
              <c:numCache>
                <c:formatCode>#,##0.00;[Red]\(#,##0.00\);\-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C5-46A0-B141-FE5A45CEE259}"/>
            </c:ext>
          </c:extLst>
        </c:ser>
        <c:ser>
          <c:idx val="5"/>
          <c:order val="5"/>
          <c:tx>
            <c:v>EBIT</c:v>
          </c:tx>
          <c:spPr>
            <a:solidFill>
              <a:srgbClr val="DC853E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#,##0.00;[Red]\(#,##0.00\);\-</c:formatCode>
                <c:ptCount val="3"/>
                <c:pt idx="0">
                  <c:v>0</c:v>
                </c:pt>
                <c:pt idx="1">
                  <c:v>0</c:v>
                </c:pt>
                <c:pt idx="2" formatCode="0.0%;[Red]\(0.0%\);\-">
                  <c:v>0</c:v>
                </c:pt>
              </c:numCache>
            </c:numRef>
          </c:cat>
          <c:val>
            <c:numRef>
              <c:f>'T.10. Dashboard'!$D$12</c:f>
              <c:numCache>
                <c:formatCode>#,##0.00;[Red]\(#,##0.00\);\-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9C5-46A0-B141-FE5A45CEE259}"/>
            </c:ext>
          </c:extLst>
        </c:ser>
        <c:ser>
          <c:idx val="6"/>
          <c:order val="6"/>
          <c:spPr>
            <a:solidFill>
              <a:srgbClr val="93A9CE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#,##0.00;[Red]\(#,##0.00\);\-</c:formatCode>
                <c:ptCount val="3"/>
                <c:pt idx="0">
                  <c:v>0</c:v>
                </c:pt>
                <c:pt idx="1">
                  <c:v>0</c:v>
                </c:pt>
                <c:pt idx="2" formatCode="0.0%;[Red]\(0.0%\);\-">
                  <c:v>0</c:v>
                </c:pt>
              </c:numCache>
            </c:numRef>
          </c:cat>
          <c:val>
            <c:numRef>
              <c:f>'T.10. Dashboard'!$B$13</c:f>
              <c:numCache>
                <c:formatCode>#,##0.00;[Red]\(#,##0.00\);\-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9C5-46A0-B141-FE5A45CEE259}"/>
            </c:ext>
          </c:extLst>
        </c:ser>
        <c:ser>
          <c:idx val="7"/>
          <c:order val="7"/>
          <c:spPr>
            <a:solidFill>
              <a:srgbClr val="D09493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#,##0.00;[Red]\(#,##0.00\);\-</c:formatCode>
                <c:ptCount val="3"/>
                <c:pt idx="0">
                  <c:v>0</c:v>
                </c:pt>
                <c:pt idx="1">
                  <c:v>0</c:v>
                </c:pt>
                <c:pt idx="2" formatCode="0.0%;[Red]\(0.0%\);\-">
                  <c:v>0</c:v>
                </c:pt>
              </c:numCache>
            </c:numRef>
          </c:cat>
          <c:val>
            <c:numRef>
              <c:f>'T.10. Dashboard'!$C$13</c:f>
              <c:numCache>
                <c:formatCode>#,##0.00;[Red]\(#,##0.00\);\-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9C5-46A0-B141-FE5A45CEE259}"/>
            </c:ext>
          </c:extLst>
        </c:ser>
        <c:ser>
          <c:idx val="8"/>
          <c:order val="8"/>
          <c:tx>
            <c:v>Neto profit</c:v>
          </c:tx>
          <c:spPr>
            <a:solidFill>
              <a:srgbClr val="B8CD97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#,##0.00;[Red]\(#,##0.00\);\-</c:formatCode>
                <c:ptCount val="3"/>
                <c:pt idx="0">
                  <c:v>0</c:v>
                </c:pt>
                <c:pt idx="1">
                  <c:v>0</c:v>
                </c:pt>
                <c:pt idx="2" formatCode="0.0%;[Red]\(0.0%\);\-">
                  <c:v>0</c:v>
                </c:pt>
              </c:numCache>
            </c:numRef>
          </c:cat>
          <c:val>
            <c:numRef>
              <c:f>'T.10. Dashboard'!$D$13</c:f>
              <c:numCache>
                <c:formatCode>#,##0.00;[Red]\(#,##0.00\);\-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9C5-46A0-B141-FE5A45CEE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20439"/>
        <c:axId val="7413062"/>
      </c:barChart>
      <c:catAx>
        <c:axId val="4202043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GB" sz="1000" b="1" strike="noStrike" spc="-1">
                    <a:solidFill>
                      <a:srgbClr val="000000"/>
                    </a:solidFill>
                    <a:latin typeface="Calibri"/>
                  </a:rPr>
                  <a:t>Finansijska godina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413062"/>
        <c:crosses val="autoZero"/>
        <c:auto val="1"/>
        <c:lblAlgn val="ctr"/>
        <c:lblOffset val="100"/>
        <c:noMultiLvlLbl val="0"/>
      </c:catAx>
      <c:valAx>
        <c:axId val="741306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GB" sz="1000" b="1" strike="noStrike" spc="-1">
                    <a:solidFill>
                      <a:srgbClr val="000000"/>
                    </a:solidFill>
                    <a:latin typeface="Calibri"/>
                  </a:rPr>
                  <a:t>Iznos (valuta)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;\(#,##0.0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202043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Struktura troškova – Godina 1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90-4432-AF72-9F71B37767DB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0390-4432-AF72-9F71B37767DB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0390-4432-AF72-9F71B37767DB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0390-4432-AF72-9F71B37767DB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0390-4432-AF72-9F71B37767DB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90-4432-AF72-9F71B37767DB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0-4432-AF72-9F71B37767DB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90-4432-AF72-9F71B37767DB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90-4432-AF72-9F71B37767DB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90-4432-AF72-9F71B3776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'T.10. Dashboard'!$A$17:$A$21</c:f>
              <c:strCache>
                <c:ptCount val="5"/>
                <c:pt idx="0">
                  <c:v>📉 Neto marža</c:v>
                </c:pt>
                <c:pt idx="1">
                  <c:v>🎯 ROI</c:v>
                </c:pt>
                <c:pt idx="2">
                  <c:v>⏱️ Period povrata (god.)</c:v>
                </c:pt>
                <c:pt idx="3">
                  <c:v>🏦 Završna gotovina</c:v>
                </c:pt>
                <c:pt idx="4">
                  <c:v>Kamate</c:v>
                </c:pt>
              </c:strCache>
            </c:strRef>
          </c:cat>
          <c:val>
            <c:numRef>
              <c:f>'T.10. Dashboard'!$B$17:$B$21</c:f>
              <c:numCache>
                <c:formatCode>0.0%;[Red]\(0.0%\);\-</c:formatCode>
                <c:ptCount val="5"/>
                <c:pt idx="0">
                  <c:v>0</c:v>
                </c:pt>
                <c:pt idx="1">
                  <c:v>0</c:v>
                </c:pt>
                <c:pt idx="2" formatCode="0.0&quot; god&quot;">
                  <c:v>0</c:v>
                </c:pt>
                <c:pt idx="3" formatCode="#,##0.00;[Red]\(#,##0.00\);\-">
                  <c:v>0</c:v>
                </c:pt>
                <c:pt idx="4" formatCode="#,##0.00;\(#,##0.00\);\-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90-4432-AF72-9F71B3776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Slobodan novčani tok (FCF) – 3 godine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General</c:formatCode>
                <c:ptCount val="3"/>
                <c:pt idx="0" formatCode="0.0%;[Red]\(0.0%\);\-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cat>
          <c:val>
            <c:numRef>
              <c:f>'T.10. Dashboard'!$B$14</c:f>
              <c:numCache>
                <c:formatCode>#,##0.00;[Red]\(#,##0.00\);\-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BF-496F-BCC9-A1F3FC9CAC12}"/>
            </c:ext>
          </c:extLst>
        </c:ser>
        <c:ser>
          <c:idx val="1"/>
          <c:order val="1"/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General</c:formatCode>
                <c:ptCount val="3"/>
                <c:pt idx="0" formatCode="0.0%;[Red]\(0.0%\);\-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cat>
          <c:val>
            <c:numRef>
              <c:f>'T.10. Dashboard'!$C$14</c:f>
              <c:numCache>
                <c:formatCode>#,##0.00;[Red]\(#,##0.00\);\-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BF-496F-BCC9-A1F3FC9CAC12}"/>
            </c:ext>
          </c:extLst>
        </c:ser>
        <c:ser>
          <c:idx val="2"/>
          <c:order val="2"/>
          <c:tx>
            <c:v>FCF</c:v>
          </c:tx>
          <c:spPr>
            <a:solidFill>
              <a:srgbClr val="9BBB5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'T.10. Dashboard'!$B$5:$D$5</c:f>
              <c:numCache>
                <c:formatCode>General</c:formatCode>
                <c:ptCount val="3"/>
                <c:pt idx="0" formatCode="0.0%;[Red]\(0.0%\);\-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cat>
          <c:val>
            <c:numRef>
              <c:f>'T.10. Dashboard'!$D$14</c:f>
              <c:numCache>
                <c:formatCode>#,##0.00;[Red]\(#,##0.00\);\-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BF-496F-BCC9-A1F3FC9CA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057028"/>
        <c:axId val="63724390"/>
      </c:barChart>
      <c:catAx>
        <c:axId val="990570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3724390"/>
        <c:crosses val="autoZero"/>
        <c:auto val="1"/>
        <c:lblAlgn val="ctr"/>
        <c:lblOffset val="100"/>
        <c:noMultiLvlLbl val="0"/>
      </c:catAx>
      <c:valAx>
        <c:axId val="6372439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Iznos (valuta)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;\(#,##0.00\);\-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905702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5</xdr:col>
      <xdr:colOff>823680</xdr:colOff>
      <xdr:row>67</xdr:row>
      <xdr:rowOff>126720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45</xdr:row>
      <xdr:rowOff>0</xdr:rowOff>
    </xdr:from>
    <xdr:to>
      <xdr:col>14</xdr:col>
      <xdr:colOff>103680</xdr:colOff>
      <xdr:row>67</xdr:row>
      <xdr:rowOff>126720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13</xdr:col>
      <xdr:colOff>0</xdr:colOff>
      <xdr:row>65</xdr:row>
      <xdr:rowOff>0</xdr:rowOff>
    </xdr:from>
    <xdr:to>
      <xdr:col>18</xdr:col>
      <xdr:colOff>103320</xdr:colOff>
      <xdr:row>87</xdr:row>
      <xdr:rowOff>126360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showGridLines="0" zoomScaleNormal="100" workbookViewId="0">
      <pane ySplit="3" topLeftCell="A35" activePane="bottomLeft" state="frozen"/>
      <selection pane="bottomLeft" activeCell="H43" sqref="H43"/>
    </sheetView>
  </sheetViews>
  <sheetFormatPr defaultColWidth="8.7109375" defaultRowHeight="14.45"/>
  <cols>
    <col min="1" max="1" width="18.28515625" customWidth="1"/>
    <col min="2" max="2" width="38" customWidth="1"/>
    <col min="3" max="3" width="60" customWidth="1"/>
    <col min="4" max="4" width="25" customWidth="1"/>
  </cols>
  <sheetData>
    <row r="1" spans="1:4" ht="31.5" customHeight="1">
      <c r="A1" s="164" t="s">
        <v>0</v>
      </c>
      <c r="B1" s="164"/>
      <c r="C1" s="164"/>
      <c r="D1" s="164"/>
    </row>
    <row r="2" spans="1:4" ht="18" customHeight="1">
      <c r="A2" s="170" t="s">
        <v>1</v>
      </c>
      <c r="B2" s="170"/>
      <c r="C2" s="170"/>
      <c r="D2" s="170"/>
    </row>
    <row r="3" spans="1:4" ht="15" customHeight="1">
      <c r="A3" s="1"/>
      <c r="B3" s="1"/>
      <c r="C3" s="1"/>
    </row>
    <row r="4" spans="1:4" ht="21.75" customHeight="1">
      <c r="A4" s="162" t="s">
        <v>2</v>
      </c>
      <c r="B4" s="162"/>
      <c r="C4" s="162"/>
      <c r="D4" s="162"/>
    </row>
    <row r="5" spans="1:4" ht="18" customHeight="1">
      <c r="A5" s="2" t="s">
        <v>3</v>
      </c>
      <c r="B5" s="3" t="s">
        <v>4</v>
      </c>
      <c r="C5" s="165" t="s">
        <v>5</v>
      </c>
      <c r="D5" s="165"/>
    </row>
    <row r="6" spans="1:4" ht="18" customHeight="1">
      <c r="A6" s="2" t="s">
        <v>6</v>
      </c>
      <c r="B6" s="4">
        <v>2026</v>
      </c>
      <c r="C6" s="165" t="s">
        <v>7</v>
      </c>
      <c r="D6" s="165"/>
    </row>
    <row r="7" spans="1:4" ht="15" customHeight="1">
      <c r="A7" s="1"/>
      <c r="B7" s="1"/>
      <c r="C7" s="1"/>
    </row>
    <row r="8" spans="1:4" ht="21.75" customHeight="1">
      <c r="A8" s="162" t="s">
        <v>8</v>
      </c>
      <c r="B8" s="162"/>
      <c r="C8" s="162"/>
      <c r="D8" s="162"/>
    </row>
    <row r="9" spans="1:4" ht="18" customHeight="1">
      <c r="A9" s="5" t="s">
        <v>9</v>
      </c>
      <c r="B9" s="6" t="s">
        <v>10</v>
      </c>
      <c r="C9" s="169" t="s">
        <v>11</v>
      </c>
      <c r="D9" s="169"/>
    </row>
    <row r="10" spans="1:4" ht="18" customHeight="1">
      <c r="A10" s="5" t="s">
        <v>12</v>
      </c>
      <c r="B10" s="6" t="s">
        <v>13</v>
      </c>
      <c r="C10" s="169" t="s">
        <v>14</v>
      </c>
      <c r="D10" s="169"/>
    </row>
    <row r="11" spans="1:4" ht="18" customHeight="1">
      <c r="A11" s="5" t="s">
        <v>15</v>
      </c>
      <c r="B11" s="6" t="s">
        <v>16</v>
      </c>
      <c r="C11" s="169" t="s">
        <v>17</v>
      </c>
      <c r="D11" s="169"/>
    </row>
    <row r="12" spans="1:4" ht="18" customHeight="1">
      <c r="A12" s="5" t="s">
        <v>18</v>
      </c>
      <c r="B12" s="6" t="s">
        <v>19</v>
      </c>
      <c r="C12" s="169" t="s">
        <v>20</v>
      </c>
      <c r="D12" s="169"/>
    </row>
    <row r="13" spans="1:4" ht="18" customHeight="1">
      <c r="A13" s="5" t="s">
        <v>21</v>
      </c>
      <c r="B13" s="6" t="s">
        <v>22</v>
      </c>
      <c r="C13" s="169" t="s">
        <v>23</v>
      </c>
      <c r="D13" s="169"/>
    </row>
    <row r="14" spans="1:4" ht="16.5" customHeight="1">
      <c r="A14" s="1"/>
      <c r="B14" s="1"/>
      <c r="C14" s="1"/>
    </row>
    <row r="15" spans="1:4" ht="21.75" customHeight="1">
      <c r="A15" s="162" t="s">
        <v>24</v>
      </c>
      <c r="B15" s="162"/>
      <c r="C15" s="162"/>
      <c r="D15" s="162"/>
    </row>
    <row r="16" spans="1:4" ht="31.5" customHeight="1">
      <c r="A16" s="7" t="s">
        <v>25</v>
      </c>
      <c r="B16" s="6" t="s">
        <v>26</v>
      </c>
      <c r="C16" s="8" t="s">
        <v>27</v>
      </c>
      <c r="D16" s="9" t="s">
        <v>28</v>
      </c>
    </row>
    <row r="17" spans="1:4" ht="31.5" customHeight="1">
      <c r="A17" s="7" t="s">
        <v>29</v>
      </c>
      <c r="B17" s="6" t="s">
        <v>30</v>
      </c>
      <c r="C17" s="8" t="s">
        <v>31</v>
      </c>
      <c r="D17" s="9" t="s">
        <v>32</v>
      </c>
    </row>
    <row r="18" spans="1:4" ht="31.5" customHeight="1">
      <c r="A18" s="7" t="s">
        <v>33</v>
      </c>
      <c r="B18" s="6" t="s">
        <v>34</v>
      </c>
      <c r="C18" s="8" t="s">
        <v>35</v>
      </c>
      <c r="D18" s="9" t="s">
        <v>36</v>
      </c>
    </row>
    <row r="19" spans="1:4" ht="31.5" customHeight="1">
      <c r="A19" s="7" t="s">
        <v>37</v>
      </c>
      <c r="B19" s="6" t="s">
        <v>38</v>
      </c>
      <c r="C19" s="8" t="s">
        <v>39</v>
      </c>
      <c r="D19" s="9" t="s">
        <v>40</v>
      </c>
    </row>
    <row r="20" spans="1:4" ht="16.5" customHeight="1">
      <c r="A20" s="1"/>
      <c r="B20" s="1"/>
      <c r="C20" s="1"/>
    </row>
    <row r="21" spans="1:4" ht="21.75" customHeight="1">
      <c r="A21" s="162" t="s">
        <v>41</v>
      </c>
      <c r="B21" s="162"/>
      <c r="C21" s="162"/>
      <c r="D21" s="162"/>
    </row>
    <row r="22" spans="1:4" ht="21.75" customHeight="1">
      <c r="A22" s="10" t="s">
        <v>42</v>
      </c>
      <c r="B22" s="11" t="s">
        <v>43</v>
      </c>
      <c r="C22" s="168" t="s">
        <v>44</v>
      </c>
      <c r="D22" s="168"/>
    </row>
    <row r="23" spans="1:4" ht="21.75" customHeight="1">
      <c r="A23" s="10" t="s">
        <v>45</v>
      </c>
      <c r="B23" s="11" t="s">
        <v>46</v>
      </c>
      <c r="C23" s="168" t="s">
        <v>47</v>
      </c>
      <c r="D23" s="168"/>
    </row>
    <row r="24" spans="1:4" ht="21.75" customHeight="1">
      <c r="A24" s="10" t="s">
        <v>48</v>
      </c>
      <c r="B24" s="11" t="s">
        <v>49</v>
      </c>
      <c r="C24" s="168" t="s">
        <v>50</v>
      </c>
      <c r="D24" s="168"/>
    </row>
    <row r="25" spans="1:4" ht="21.75" customHeight="1">
      <c r="A25" s="10" t="s">
        <v>51</v>
      </c>
      <c r="B25" s="11" t="s">
        <v>52</v>
      </c>
      <c r="C25" s="168" t="s">
        <v>53</v>
      </c>
      <c r="D25" s="168"/>
    </row>
    <row r="26" spans="1:4" ht="21.75" customHeight="1">
      <c r="A26" s="10" t="s">
        <v>54</v>
      </c>
      <c r="B26" s="11" t="s">
        <v>55</v>
      </c>
      <c r="C26" s="168" t="s">
        <v>56</v>
      </c>
      <c r="D26" s="168"/>
    </row>
    <row r="27" spans="1:4" ht="21.75" customHeight="1">
      <c r="A27" s="10" t="s">
        <v>57</v>
      </c>
      <c r="B27" s="11" t="s">
        <v>58</v>
      </c>
      <c r="C27" s="168" t="s">
        <v>59</v>
      </c>
      <c r="D27" s="168"/>
    </row>
    <row r="28" spans="1:4" ht="21.75" customHeight="1">
      <c r="A28" s="10" t="s">
        <v>60</v>
      </c>
      <c r="B28" s="11" t="s">
        <v>61</v>
      </c>
      <c r="C28" s="168" t="s">
        <v>62</v>
      </c>
      <c r="D28" s="168"/>
    </row>
    <row r="29" spans="1:4" ht="21.75" customHeight="1">
      <c r="A29" s="10" t="s">
        <v>63</v>
      </c>
      <c r="B29" s="11" t="s">
        <v>64</v>
      </c>
      <c r="C29" s="168" t="s">
        <v>65</v>
      </c>
      <c r="D29" s="168"/>
    </row>
    <row r="30" spans="1:4" ht="21.75" customHeight="1">
      <c r="A30" s="10" t="s">
        <v>66</v>
      </c>
      <c r="B30" s="11" t="s">
        <v>67</v>
      </c>
      <c r="C30" s="168" t="s">
        <v>68</v>
      </c>
      <c r="D30" s="168"/>
    </row>
    <row r="31" spans="1:4" ht="21.75" customHeight="1">
      <c r="A31" s="10" t="s">
        <v>69</v>
      </c>
      <c r="B31" s="11" t="s">
        <v>70</v>
      </c>
      <c r="C31" s="168" t="s">
        <v>71</v>
      </c>
      <c r="D31" s="168"/>
    </row>
    <row r="32" spans="1:4" ht="21.75" customHeight="1">
      <c r="A32" s="10" t="s">
        <v>72</v>
      </c>
      <c r="B32" s="11" t="s">
        <v>73</v>
      </c>
      <c r="C32" s="168" t="s">
        <v>74</v>
      </c>
      <c r="D32" s="168"/>
    </row>
    <row r="33" spans="1:4" ht="21.75" customHeight="1">
      <c r="A33" s="10" t="s">
        <v>75</v>
      </c>
      <c r="B33" s="11" t="s">
        <v>76</v>
      </c>
      <c r="C33" s="168" t="s">
        <v>77</v>
      </c>
      <c r="D33" s="168"/>
    </row>
    <row r="34" spans="1:4" ht="16.5" customHeight="1">
      <c r="A34" s="1"/>
      <c r="B34" s="1"/>
      <c r="C34" s="1"/>
    </row>
    <row r="35" spans="1:4" ht="21.75" customHeight="1">
      <c r="A35" s="162" t="s">
        <v>78</v>
      </c>
      <c r="B35" s="162"/>
      <c r="C35" s="162"/>
      <c r="D35" s="162"/>
    </row>
    <row r="36" spans="1:4" ht="19.5" customHeight="1">
      <c r="A36" s="166" t="s">
        <v>79</v>
      </c>
      <c r="B36" s="166"/>
      <c r="C36" s="166"/>
      <c r="D36" s="166"/>
    </row>
    <row r="37" spans="1:4" ht="19.5" customHeight="1">
      <c r="A37" s="166" t="s">
        <v>80</v>
      </c>
      <c r="B37" s="166"/>
      <c r="C37" s="166"/>
      <c r="D37" s="166"/>
    </row>
    <row r="38" spans="1:4" ht="19.5" customHeight="1">
      <c r="A38" s="166" t="s">
        <v>81</v>
      </c>
      <c r="B38" s="166"/>
      <c r="C38" s="166"/>
      <c r="D38" s="166"/>
    </row>
    <row r="39" spans="1:4" ht="19.5" customHeight="1">
      <c r="A39" s="166" t="s">
        <v>82</v>
      </c>
      <c r="B39" s="166"/>
      <c r="C39" s="166"/>
      <c r="D39" s="166"/>
    </row>
    <row r="40" spans="1:4" ht="19.5" customHeight="1">
      <c r="A40" s="166" t="s">
        <v>83</v>
      </c>
      <c r="B40" s="166"/>
      <c r="C40" s="166"/>
      <c r="D40" s="166"/>
    </row>
    <row r="41" spans="1:4" ht="19.5" customHeight="1">
      <c r="A41" s="166" t="s">
        <v>84</v>
      </c>
      <c r="B41" s="166"/>
      <c r="C41" s="166"/>
      <c r="D41" s="166"/>
    </row>
    <row r="42" spans="1:4" ht="19.5" customHeight="1">
      <c r="A42" s="166" t="s">
        <v>85</v>
      </c>
      <c r="B42" s="166"/>
      <c r="C42" s="166"/>
      <c r="D42" s="166"/>
    </row>
    <row r="43" spans="1:4" ht="19.5" customHeight="1">
      <c r="A43" s="166" t="s">
        <v>86</v>
      </c>
      <c r="B43" s="166"/>
      <c r="C43" s="166"/>
      <c r="D43" s="166"/>
    </row>
    <row r="45" spans="1:4" ht="27.75" customHeight="1">
      <c r="A45" s="167" t="s">
        <v>87</v>
      </c>
      <c r="B45" s="167"/>
      <c r="C45" s="167"/>
      <c r="D45" s="167"/>
    </row>
  </sheetData>
  <mergeCells count="35">
    <mergeCell ref="A1:D1"/>
    <mergeCell ref="A2:D2"/>
    <mergeCell ref="A4:D4"/>
    <mergeCell ref="C5:D5"/>
    <mergeCell ref="C6:D6"/>
    <mergeCell ref="A8:D8"/>
    <mergeCell ref="C9:D9"/>
    <mergeCell ref="C10:D10"/>
    <mergeCell ref="C11:D11"/>
    <mergeCell ref="C12:D12"/>
    <mergeCell ref="C13:D13"/>
    <mergeCell ref="A15:D15"/>
    <mergeCell ref="A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5:D45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"/>
  <sheetViews>
    <sheetView showGridLines="0" zoomScaleNormal="100" workbookViewId="0">
      <selection activeCell="B4" sqref="B4:F13"/>
    </sheetView>
  </sheetViews>
  <sheetFormatPr defaultColWidth="8.7109375" defaultRowHeight="14.45"/>
  <cols>
    <col min="1" max="1" width="4" customWidth="1"/>
    <col min="2" max="2" width="44" customWidth="1"/>
    <col min="3" max="6" width="17" customWidth="1"/>
  </cols>
  <sheetData>
    <row r="1" spans="1:6" ht="30" customHeight="1">
      <c r="A1" s="179" t="s">
        <v>315</v>
      </c>
      <c r="B1" s="179"/>
      <c r="C1" s="179"/>
      <c r="D1" s="179"/>
      <c r="E1" s="179"/>
      <c r="F1" s="179"/>
    </row>
    <row r="2" spans="1:6" ht="18" customHeight="1">
      <c r="A2" s="180" t="s">
        <v>316</v>
      </c>
      <c r="B2" s="180"/>
      <c r="C2" s="180"/>
      <c r="D2" s="180"/>
      <c r="E2" s="180"/>
      <c r="F2" s="180"/>
    </row>
    <row r="3" spans="1:6" ht="21.75" customHeight="1">
      <c r="A3" s="28" t="s">
        <v>128</v>
      </c>
      <c r="B3" s="28" t="s">
        <v>317</v>
      </c>
      <c r="C3" s="28" t="s">
        <v>318</v>
      </c>
      <c r="D3" s="28" t="s">
        <v>171</v>
      </c>
      <c r="E3" s="28" t="s">
        <v>172</v>
      </c>
      <c r="F3" s="28" t="s">
        <v>173</v>
      </c>
    </row>
    <row r="4" spans="1:6" ht="16.5" customHeight="1">
      <c r="A4" s="12" t="s">
        <v>42</v>
      </c>
      <c r="B4" s="42"/>
      <c r="C4" s="46"/>
      <c r="D4" s="71"/>
      <c r="E4" s="71"/>
      <c r="F4" s="71"/>
    </row>
    <row r="5" spans="1:6" ht="16.5" customHeight="1">
      <c r="A5" s="12" t="s">
        <v>45</v>
      </c>
      <c r="B5" s="42"/>
      <c r="C5" s="46"/>
      <c r="D5" s="71"/>
      <c r="E5" s="71"/>
      <c r="F5" s="71"/>
    </row>
    <row r="6" spans="1:6" ht="16.5" customHeight="1">
      <c r="A6" s="12" t="s">
        <v>48</v>
      </c>
      <c r="B6" s="42"/>
      <c r="C6" s="46"/>
      <c r="D6" s="71"/>
      <c r="E6" s="71"/>
      <c r="F6" s="71"/>
    </row>
    <row r="7" spans="1:6" ht="16.5" customHeight="1">
      <c r="A7" s="12" t="s">
        <v>51</v>
      </c>
      <c r="B7" s="42"/>
      <c r="C7" s="46"/>
      <c r="D7" s="71"/>
      <c r="E7" s="71"/>
      <c r="F7" s="71"/>
    </row>
    <row r="8" spans="1:6" ht="16.5" customHeight="1">
      <c r="A8" s="12" t="s">
        <v>54</v>
      </c>
      <c r="B8" s="42"/>
      <c r="C8" s="46"/>
      <c r="D8" s="71"/>
      <c r="E8" s="71"/>
      <c r="F8" s="71"/>
    </row>
    <row r="9" spans="1:6" ht="16.5" customHeight="1">
      <c r="A9" s="12" t="s">
        <v>57</v>
      </c>
      <c r="B9" s="42"/>
      <c r="C9" s="46"/>
      <c r="D9" s="71"/>
      <c r="E9" s="71"/>
      <c r="F9" s="71"/>
    </row>
    <row r="10" spans="1:6" ht="16.5" customHeight="1">
      <c r="A10" s="12" t="s">
        <v>60</v>
      </c>
      <c r="B10" s="42"/>
      <c r="C10" s="46"/>
      <c r="D10" s="71"/>
      <c r="E10" s="71"/>
      <c r="F10" s="71"/>
    </row>
    <row r="11" spans="1:6" ht="16.5" customHeight="1">
      <c r="A11" s="12" t="s">
        <v>63</v>
      </c>
      <c r="B11" s="42"/>
      <c r="C11" s="46"/>
      <c r="D11" s="71"/>
      <c r="E11" s="71"/>
      <c r="F11" s="71"/>
    </row>
    <row r="12" spans="1:6" ht="16.5" customHeight="1">
      <c r="A12" s="12" t="s">
        <v>66</v>
      </c>
      <c r="B12" s="42"/>
      <c r="C12" s="46"/>
      <c r="D12" s="71"/>
      <c r="E12" s="71"/>
      <c r="F12" s="71"/>
    </row>
    <row r="13" spans="1:6" ht="16.5" customHeight="1">
      <c r="A13" s="12" t="s">
        <v>69</v>
      </c>
      <c r="B13" s="42"/>
      <c r="C13" s="46"/>
      <c r="D13" s="71"/>
      <c r="E13" s="71"/>
      <c r="F13" s="71"/>
    </row>
    <row r="14" spans="1:6" ht="19.5" customHeight="1">
      <c r="B14" s="57" t="s">
        <v>319</v>
      </c>
      <c r="C14" s="59">
        <f>SUM(C4:C13)</f>
        <v>0</v>
      </c>
      <c r="D14" s="59">
        <f>SUM(D4:D13)</f>
        <v>0</v>
      </c>
      <c r="E14" s="59">
        <f>SUM(E4:E13)</f>
        <v>0</v>
      </c>
      <c r="F14" s="59">
        <f>SUM(F4:F13)</f>
        <v>0</v>
      </c>
    </row>
  </sheetData>
  <mergeCells count="2">
    <mergeCell ref="A1:F1"/>
    <mergeCell ref="A2:F2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7"/>
  <sheetViews>
    <sheetView showGridLines="0" tabSelected="1" zoomScaleNormal="100" workbookViewId="0">
      <selection activeCell="B4" sqref="B4:C18"/>
    </sheetView>
  </sheetViews>
  <sheetFormatPr defaultColWidth="8.7109375" defaultRowHeight="14.45"/>
  <cols>
    <col min="1" max="1" width="40" customWidth="1"/>
    <col min="2" max="5" width="17" customWidth="1"/>
  </cols>
  <sheetData>
    <row r="1" spans="1:5" ht="30" customHeight="1">
      <c r="A1" s="179" t="s">
        <v>320</v>
      </c>
      <c r="B1" s="179"/>
      <c r="C1" s="179"/>
      <c r="D1" s="179"/>
      <c r="E1" s="179"/>
    </row>
    <row r="2" spans="1:5" ht="18" customHeight="1">
      <c r="A2" s="180" t="s">
        <v>321</v>
      </c>
      <c r="B2" s="180"/>
      <c r="C2" s="180"/>
      <c r="D2" s="180"/>
      <c r="E2" s="180"/>
    </row>
    <row r="3" spans="1:5" ht="21.75" customHeight="1">
      <c r="A3" s="28" t="s">
        <v>322</v>
      </c>
      <c r="B3" s="28" t="s">
        <v>318</v>
      </c>
      <c r="C3" s="28" t="s">
        <v>171</v>
      </c>
      <c r="D3" s="28" t="s">
        <v>172</v>
      </c>
      <c r="E3" s="28" t="s">
        <v>173</v>
      </c>
    </row>
    <row r="4" spans="1:5" ht="16.5" customHeight="1">
      <c r="A4" s="42" t="s">
        <v>323</v>
      </c>
      <c r="B4" s="46"/>
      <c r="C4" s="71"/>
      <c r="D4" s="71">
        <f>C4*'T.1. Prihodi'!D4</f>
        <v>0</v>
      </c>
      <c r="E4" s="71">
        <f>C4*'T.1. Prihodi'!E4</f>
        <v>0</v>
      </c>
    </row>
    <row r="5" spans="1:5" ht="16.5" customHeight="1">
      <c r="A5" s="42" t="s">
        <v>324</v>
      </c>
      <c r="B5" s="46"/>
      <c r="C5" s="71"/>
      <c r="D5" s="71">
        <f>C5*'T.1. Prihodi'!D4</f>
        <v>0</v>
      </c>
      <c r="E5" s="71">
        <f>C5*'T.1. Prihodi'!E4</f>
        <v>0</v>
      </c>
    </row>
    <row r="6" spans="1:5" ht="16.5" customHeight="1">
      <c r="A6" s="42" t="s">
        <v>325</v>
      </c>
      <c r="B6" s="46"/>
      <c r="C6" s="71"/>
      <c r="D6" s="71">
        <f>C6*'T.1. Prihodi'!D4</f>
        <v>0</v>
      </c>
      <c r="E6" s="71">
        <f>C6*'T.1. Prihodi'!E4</f>
        <v>0</v>
      </c>
    </row>
    <row r="7" spans="1:5" ht="16.5" customHeight="1">
      <c r="A7" s="42" t="s">
        <v>326</v>
      </c>
      <c r="B7" s="46"/>
      <c r="C7" s="71"/>
      <c r="D7" s="71">
        <f>C7*'T.1. Prihodi'!D4</f>
        <v>0</v>
      </c>
      <c r="E7" s="71">
        <f>C7*'T.1. Prihodi'!E4</f>
        <v>0</v>
      </c>
    </row>
    <row r="8" spans="1:5" ht="16.5" customHeight="1">
      <c r="A8" s="42" t="s">
        <v>327</v>
      </c>
      <c r="B8" s="46"/>
      <c r="C8" s="71"/>
      <c r="D8" s="71">
        <f>C8*'T.1. Prihodi'!D4</f>
        <v>0</v>
      </c>
      <c r="E8" s="71">
        <f>C8*'T.1. Prihodi'!E4</f>
        <v>0</v>
      </c>
    </row>
    <row r="9" spans="1:5" ht="16.5" customHeight="1">
      <c r="A9" s="42" t="s">
        <v>328</v>
      </c>
      <c r="B9" s="46"/>
      <c r="C9" s="71"/>
      <c r="D9" s="71">
        <f>C9*'T.1. Prihodi'!D4</f>
        <v>0</v>
      </c>
      <c r="E9" s="71">
        <f>C9*'T.1. Prihodi'!E4</f>
        <v>0</v>
      </c>
    </row>
    <row r="10" spans="1:5" ht="16.5" customHeight="1">
      <c r="A10" s="42" t="s">
        <v>329</v>
      </c>
      <c r="B10" s="46"/>
      <c r="C10" s="71"/>
      <c r="D10" s="71">
        <f>C10*'T.1. Prihodi'!D4</f>
        <v>0</v>
      </c>
      <c r="E10" s="71">
        <f>C10*'T.1. Prihodi'!E4</f>
        <v>0</v>
      </c>
    </row>
    <row r="11" spans="1:5" ht="16.5" customHeight="1">
      <c r="A11" s="42" t="s">
        <v>330</v>
      </c>
      <c r="B11" s="46"/>
      <c r="C11" s="71"/>
      <c r="D11" s="71">
        <f>C11*'T.1. Prihodi'!D4</f>
        <v>0</v>
      </c>
      <c r="E11" s="71">
        <f>C11*'T.1. Prihodi'!E4</f>
        <v>0</v>
      </c>
    </row>
    <row r="12" spans="1:5" ht="16.5" customHeight="1">
      <c r="A12" s="42" t="s">
        <v>331</v>
      </c>
      <c r="B12" s="46"/>
      <c r="C12" s="71"/>
      <c r="D12" s="71">
        <f>C12*'T.1. Prihodi'!D4</f>
        <v>0</v>
      </c>
      <c r="E12" s="71">
        <f>C12*'T.1. Prihodi'!E4</f>
        <v>0</v>
      </c>
    </row>
    <row r="13" spans="1:5" ht="16.5" customHeight="1">
      <c r="A13" s="42" t="s">
        <v>332</v>
      </c>
      <c r="B13" s="46"/>
      <c r="C13" s="71"/>
      <c r="D13" s="71">
        <f>C13*'T.1. Prihodi'!D4</f>
        <v>0</v>
      </c>
      <c r="E13" s="71">
        <f>C13*'T.1. Prihodi'!E4</f>
        <v>0</v>
      </c>
    </row>
    <row r="14" spans="1:5" ht="16.5" customHeight="1">
      <c r="A14" s="42" t="s">
        <v>333</v>
      </c>
      <c r="B14" s="46"/>
      <c r="C14" s="71"/>
      <c r="D14" s="71">
        <f>C14*'T.1. Prihodi'!D4</f>
        <v>0</v>
      </c>
      <c r="E14" s="71">
        <f>C14*'T.1. Prihodi'!E4</f>
        <v>0</v>
      </c>
    </row>
    <row r="15" spans="1:5" ht="16.5" customHeight="1">
      <c r="A15" s="42" t="s">
        <v>334</v>
      </c>
      <c r="B15" s="46"/>
      <c r="C15" s="71"/>
      <c r="D15" s="71">
        <f>C15*'T.1. Prihodi'!D4</f>
        <v>0</v>
      </c>
      <c r="E15" s="71">
        <f>C15*'T.1. Prihodi'!E4</f>
        <v>0</v>
      </c>
    </row>
    <row r="16" spans="1:5" ht="16.5" customHeight="1">
      <c r="A16" s="42" t="s">
        <v>335</v>
      </c>
      <c r="B16" s="46"/>
      <c r="C16" s="71"/>
      <c r="D16" s="71">
        <f>C16*'T.1. Prihodi'!D4</f>
        <v>0</v>
      </c>
      <c r="E16" s="71">
        <f>C16*'T.1. Prihodi'!E4</f>
        <v>0</v>
      </c>
    </row>
    <row r="17" spans="1:5" ht="16.5" customHeight="1">
      <c r="A17" s="42" t="s">
        <v>336</v>
      </c>
      <c r="B17" s="46"/>
      <c r="C17" s="71"/>
      <c r="D17" s="71">
        <f>C17*'T.1. Prihodi'!D4</f>
        <v>0</v>
      </c>
      <c r="E17" s="71">
        <f>C17*'T.1. Prihodi'!E4</f>
        <v>0</v>
      </c>
    </row>
    <row r="18" spans="1:5" ht="16.5" customHeight="1">
      <c r="A18" s="42" t="s">
        <v>337</v>
      </c>
      <c r="B18" s="46"/>
      <c r="C18" s="71"/>
      <c r="D18" s="71">
        <f>C18*'T.1. Prihodi'!D4</f>
        <v>0</v>
      </c>
      <c r="E18" s="71">
        <f>C18*'T.1. Prihodi'!E4</f>
        <v>0</v>
      </c>
    </row>
    <row r="19" spans="1:5" ht="19.5" customHeight="1">
      <c r="A19" s="57" t="s">
        <v>338</v>
      </c>
      <c r="B19" s="59">
        <f>SUM(B4:B18)</f>
        <v>0</v>
      </c>
      <c r="C19" s="59">
        <f>SUM(C4:C18)</f>
        <v>0</v>
      </c>
      <c r="D19" s="59">
        <f>SUM(D4:D18)</f>
        <v>0</v>
      </c>
      <c r="E19" s="59">
        <f>SUM(E4:E18)</f>
        <v>0</v>
      </c>
    </row>
    <row r="21" spans="1:5" ht="21.75" customHeight="1">
      <c r="A21" s="28" t="s">
        <v>339</v>
      </c>
      <c r="B21" s="28" t="s">
        <v>340</v>
      </c>
      <c r="C21" s="28" t="s">
        <v>341</v>
      </c>
      <c r="D21" s="28" t="s">
        <v>342</v>
      </c>
      <c r="E21" s="28" t="s">
        <v>343</v>
      </c>
    </row>
    <row r="22" spans="1:5" ht="16.5" customHeight="1">
      <c r="A22" s="42" t="s">
        <v>344</v>
      </c>
      <c r="B22" s="60">
        <f>'T.2. Stalna sredstva'!E54</f>
        <v>0</v>
      </c>
      <c r="C22" s="45"/>
      <c r="D22" s="71">
        <f t="shared" ref="D22:D27" si="0">IFERROR(B22/C22,0)</f>
        <v>0</v>
      </c>
      <c r="E22" s="71">
        <f t="shared" ref="E22:E27" si="1">D22</f>
        <v>0</v>
      </c>
    </row>
    <row r="23" spans="1:5" ht="16.5" customHeight="1">
      <c r="A23" s="42" t="s">
        <v>345</v>
      </c>
      <c r="B23" s="60">
        <f>'T.2. Stalna sredstva'!E56</f>
        <v>0</v>
      </c>
      <c r="C23" s="45"/>
      <c r="D23" s="71">
        <f t="shared" si="0"/>
        <v>0</v>
      </c>
      <c r="E23" s="71">
        <f t="shared" si="1"/>
        <v>0</v>
      </c>
    </row>
    <row r="24" spans="1:5" ht="16.5" customHeight="1">
      <c r="A24" s="42" t="s">
        <v>346</v>
      </c>
      <c r="B24" s="60">
        <f>'T.2. Stalna sredstva'!E57</f>
        <v>0</v>
      </c>
      <c r="C24" s="45"/>
      <c r="D24" s="71">
        <f t="shared" si="0"/>
        <v>0</v>
      </c>
      <c r="E24" s="71">
        <f t="shared" si="1"/>
        <v>0</v>
      </c>
    </row>
    <row r="25" spans="1:5" ht="16.5" customHeight="1">
      <c r="A25" s="42" t="s">
        <v>347</v>
      </c>
      <c r="B25" s="60">
        <f>0</f>
        <v>0</v>
      </c>
      <c r="C25" s="45"/>
      <c r="D25" s="71">
        <f t="shared" si="0"/>
        <v>0</v>
      </c>
      <c r="E25" s="71">
        <f t="shared" si="1"/>
        <v>0</v>
      </c>
    </row>
    <row r="26" spans="1:5" ht="16.5" customHeight="1">
      <c r="A26" s="42" t="s">
        <v>348</v>
      </c>
      <c r="B26" s="60">
        <f>'T.3. Finansiranje'!B10</f>
        <v>0</v>
      </c>
      <c r="C26" s="45"/>
      <c r="D26" s="71">
        <f t="shared" si="0"/>
        <v>0</v>
      </c>
      <c r="E26" s="71">
        <f t="shared" si="1"/>
        <v>0</v>
      </c>
    </row>
    <row r="27" spans="1:5" ht="16.5" customHeight="1">
      <c r="A27" s="42" t="s">
        <v>349</v>
      </c>
      <c r="B27" s="60">
        <f>0</f>
        <v>0</v>
      </c>
      <c r="C27" s="45"/>
      <c r="D27" s="71">
        <f t="shared" si="0"/>
        <v>0</v>
      </c>
      <c r="E27" s="71">
        <f t="shared" si="1"/>
        <v>0</v>
      </c>
    </row>
    <row r="28" spans="1:5" ht="19.5" customHeight="1">
      <c r="A28" s="57" t="s">
        <v>350</v>
      </c>
      <c r="D28" s="59">
        <f>SUM(D22:D27)</f>
        <v>0</v>
      </c>
      <c r="E28" s="59">
        <f>SUM(E22:E27)</f>
        <v>0</v>
      </c>
    </row>
    <row r="30" spans="1:5" ht="21.75" customHeight="1">
      <c r="A30" s="28" t="s">
        <v>351</v>
      </c>
      <c r="B30" s="28" t="s">
        <v>352</v>
      </c>
      <c r="C30" s="28" t="s">
        <v>353</v>
      </c>
      <c r="D30" s="28" t="s">
        <v>354</v>
      </c>
      <c r="E30" s="28" t="s">
        <v>355</v>
      </c>
    </row>
    <row r="31" spans="1:5" ht="19.5" customHeight="1">
      <c r="A31" s="181" t="s">
        <v>356</v>
      </c>
      <c r="B31" s="181"/>
      <c r="C31" s="181"/>
      <c r="D31" s="181"/>
      <c r="E31" s="181"/>
    </row>
    <row r="32" spans="1:5" ht="16.5" customHeight="1">
      <c r="A32" s="42"/>
      <c r="B32" s="45"/>
      <c r="C32" s="46"/>
      <c r="D32" s="71"/>
      <c r="E32" s="71"/>
    </row>
    <row r="33" spans="1:5" ht="16.5" customHeight="1">
      <c r="A33" s="42"/>
      <c r="B33" s="45"/>
      <c r="C33" s="46"/>
      <c r="D33" s="71"/>
      <c r="E33" s="71"/>
    </row>
    <row r="34" spans="1:5" ht="16.5" customHeight="1">
      <c r="A34" s="42"/>
      <c r="B34" s="45"/>
      <c r="C34" s="46"/>
      <c r="D34" s="71"/>
      <c r="E34" s="71"/>
    </row>
    <row r="35" spans="1:5" ht="16.5" customHeight="1">
      <c r="A35" s="42"/>
      <c r="B35" s="45"/>
      <c r="C35" s="46"/>
      <c r="D35" s="71"/>
      <c r="E35" s="71"/>
    </row>
    <row r="36" spans="1:5" ht="16.5" customHeight="1">
      <c r="A36" s="42"/>
      <c r="B36" s="45"/>
      <c r="C36" s="46"/>
      <c r="D36" s="71"/>
      <c r="E36" s="71"/>
    </row>
    <row r="37" spans="1:5" ht="16.5" customHeight="1">
      <c r="A37" s="42"/>
      <c r="B37" s="45"/>
      <c r="C37" s="46"/>
      <c r="D37" s="71"/>
      <c r="E37" s="71"/>
    </row>
    <row r="38" spans="1:5" ht="18" customHeight="1">
      <c r="A38" s="57" t="s">
        <v>357</v>
      </c>
      <c r="B38" s="77">
        <f>SUM(B32:B37)</f>
        <v>0</v>
      </c>
      <c r="E38" s="59">
        <f>SUM(E32:E37)</f>
        <v>0</v>
      </c>
    </row>
    <row r="39" spans="1:5" ht="19.5" customHeight="1">
      <c r="A39" s="181" t="s">
        <v>358</v>
      </c>
      <c r="B39" s="181"/>
      <c r="C39" s="181"/>
      <c r="D39" s="181"/>
      <c r="E39" s="181"/>
    </row>
    <row r="40" spans="1:5" ht="16.5" customHeight="1">
      <c r="A40" s="42"/>
      <c r="B40" s="45"/>
      <c r="C40" s="46"/>
      <c r="D40" s="71"/>
      <c r="E40" s="71"/>
    </row>
    <row r="41" spans="1:5" ht="16.5" customHeight="1">
      <c r="A41" s="42"/>
      <c r="B41" s="45"/>
      <c r="C41" s="46"/>
      <c r="D41" s="71"/>
      <c r="E41" s="71"/>
    </row>
    <row r="42" spans="1:5" ht="16.5" customHeight="1">
      <c r="A42" s="42"/>
      <c r="B42" s="45"/>
      <c r="C42" s="46"/>
      <c r="D42" s="71"/>
      <c r="E42" s="71"/>
    </row>
    <row r="43" spans="1:5" ht="16.5" customHeight="1">
      <c r="A43" s="42"/>
      <c r="B43" s="45"/>
      <c r="C43" s="46"/>
      <c r="D43" s="71"/>
      <c r="E43" s="71"/>
    </row>
    <row r="44" spans="1:5" ht="18" customHeight="1">
      <c r="A44" s="57" t="s">
        <v>359</v>
      </c>
      <c r="B44" s="77">
        <f>SUM(B40:B43)</f>
        <v>0</v>
      </c>
      <c r="E44" s="59">
        <f>SUM(E40:E43)</f>
        <v>0</v>
      </c>
    </row>
    <row r="45" spans="1:5" ht="21.75" customHeight="1">
      <c r="A45" s="57" t="s">
        <v>360</v>
      </c>
      <c r="B45" s="78">
        <f>B38+B44</f>
        <v>0</v>
      </c>
      <c r="E45" s="61">
        <f>E38+E44</f>
        <v>0</v>
      </c>
    </row>
    <row r="47" spans="1:5" ht="18" customHeight="1">
      <c r="A47" s="180" t="s">
        <v>361</v>
      </c>
      <c r="B47" s="180"/>
      <c r="C47" s="180"/>
      <c r="D47" s="180"/>
      <c r="E47" s="180"/>
    </row>
  </sheetData>
  <mergeCells count="5">
    <mergeCell ref="A1:E1"/>
    <mergeCell ref="A2:E2"/>
    <mergeCell ref="A31:E31"/>
    <mergeCell ref="A39:E39"/>
    <mergeCell ref="A47:E47"/>
  </mergeCell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6"/>
  <sheetViews>
    <sheetView showGridLines="0" topLeftCell="A14" zoomScaleNormal="100" workbookViewId="0">
      <selection activeCell="H32" sqref="H32"/>
    </sheetView>
  </sheetViews>
  <sheetFormatPr defaultColWidth="8.7109375" defaultRowHeight="14.45"/>
  <cols>
    <col min="1" max="1" width="40" customWidth="1"/>
    <col min="2" max="5" width="18" customWidth="1"/>
  </cols>
  <sheetData>
    <row r="1" spans="1:5" ht="30" customHeight="1">
      <c r="A1" s="179" t="s">
        <v>362</v>
      </c>
      <c r="B1" s="179"/>
      <c r="C1" s="179"/>
      <c r="D1" s="179"/>
      <c r="E1" s="179"/>
    </row>
    <row r="2" spans="1:5" ht="18" customHeight="1">
      <c r="A2" s="180" t="s">
        <v>363</v>
      </c>
      <c r="B2" s="180"/>
      <c r="C2" s="180"/>
      <c r="D2" s="180"/>
      <c r="E2" s="180"/>
    </row>
    <row r="3" spans="1:5" ht="21.75" customHeight="1">
      <c r="A3" s="28" t="s">
        <v>174</v>
      </c>
      <c r="B3" s="28" t="s">
        <v>171</v>
      </c>
      <c r="C3" s="28" t="s">
        <v>172</v>
      </c>
      <c r="D3" s="28" t="s">
        <v>173</v>
      </c>
      <c r="E3" s="28" t="s">
        <v>364</v>
      </c>
    </row>
    <row r="4" spans="1:5" ht="19.5" customHeight="1">
      <c r="A4" s="79" t="s">
        <v>365</v>
      </c>
      <c r="B4" s="80">
        <f>'T.1. Prihodi'!N12</f>
        <v>0</v>
      </c>
      <c r="C4" s="80">
        <f>'T.1. Prihodi'!N12*'T.1. Prihodi'!D4</f>
        <v>0</v>
      </c>
      <c r="D4" s="80">
        <f>'T.1. Prihodi'!N12*'T.1. Prihodi'!E4</f>
        <v>0</v>
      </c>
      <c r="E4" s="80">
        <f t="shared" ref="E4:E16" si="0">AVERAGE(B4:D4)</f>
        <v>0</v>
      </c>
    </row>
    <row r="5" spans="1:5" ht="19.5" customHeight="1">
      <c r="A5" s="81" t="s">
        <v>366</v>
      </c>
      <c r="B5" s="82">
        <f>'T.1. Prihodi'!N13</f>
        <v>0</v>
      </c>
      <c r="C5" s="82">
        <f>'T.1. Prihodi'!N13*'T.1. Prihodi'!D4</f>
        <v>0</v>
      </c>
      <c r="D5" s="82">
        <f>'T.1. Prihodi'!N13*'T.1. Prihodi'!E4</f>
        <v>0</v>
      </c>
      <c r="E5" s="82">
        <f t="shared" si="0"/>
        <v>0</v>
      </c>
    </row>
    <row r="6" spans="1:5" ht="19.5" customHeight="1">
      <c r="A6" s="81" t="s">
        <v>367</v>
      </c>
      <c r="B6" s="82">
        <f>'T.6. Troškovi'!C19</f>
        <v>0</v>
      </c>
      <c r="C6" s="82">
        <f>'T.6. Troškovi'!C19*'T.1. Prihodi'!D4</f>
        <v>0</v>
      </c>
      <c r="D6" s="82">
        <f>'T.6. Troškovi'!C19*'T.1. Prihodi'!E4</f>
        <v>0</v>
      </c>
      <c r="E6" s="82">
        <f t="shared" si="0"/>
        <v>0</v>
      </c>
    </row>
    <row r="7" spans="1:5" ht="19.5" customHeight="1">
      <c r="A7" s="81" t="s">
        <v>368</v>
      </c>
      <c r="B7" s="82">
        <f>'T.6. Troškovi'!D28</f>
        <v>0</v>
      </c>
      <c r="C7" s="82">
        <f>'T.6. Troškovi'!E28</f>
        <v>0</v>
      </c>
      <c r="D7" s="82">
        <f>'T.6. Troškovi'!E28</f>
        <v>0</v>
      </c>
      <c r="E7" s="82">
        <f t="shared" si="0"/>
        <v>0</v>
      </c>
    </row>
    <row r="8" spans="1:5" ht="19.5" customHeight="1">
      <c r="A8" s="81" t="s">
        <v>369</v>
      </c>
      <c r="B8" s="82">
        <f>'T.6. Troškovi'!E45</f>
        <v>0</v>
      </c>
      <c r="C8" s="82">
        <f>'T.6. Troškovi'!E45*'T.1. Prihodi'!D4</f>
        <v>0</v>
      </c>
      <c r="D8" s="82">
        <f>'T.6. Troškovi'!E45*'T.1. Prihodi'!E4</f>
        <v>0</v>
      </c>
      <c r="E8" s="82">
        <f t="shared" si="0"/>
        <v>0</v>
      </c>
    </row>
    <row r="9" spans="1:5" ht="19.5" customHeight="1">
      <c r="A9" s="81" t="s">
        <v>370</v>
      </c>
      <c r="B9" s="82">
        <f>'T.4. Kredit'!AL14</f>
        <v>0</v>
      </c>
      <c r="C9" s="82">
        <f>'T.4. Kredit'!AM14</f>
        <v>0</v>
      </c>
      <c r="D9" s="82">
        <f>'T.4. Kredit'!AN14</f>
        <v>0</v>
      </c>
      <c r="E9" s="82">
        <f t="shared" si="0"/>
        <v>0</v>
      </c>
    </row>
    <row r="10" spans="1:5" ht="19.5" customHeight="1">
      <c r="A10" s="79" t="s">
        <v>371</v>
      </c>
      <c r="B10" s="80">
        <f>B5+B6+B7+B8+B9</f>
        <v>0</v>
      </c>
      <c r="C10" s="80">
        <f>C5+C6+C7+C8+C9</f>
        <v>0</v>
      </c>
      <c r="D10" s="80">
        <f>D5+D6+D7+D8+D9</f>
        <v>0</v>
      </c>
      <c r="E10" s="80">
        <f t="shared" si="0"/>
        <v>0</v>
      </c>
    </row>
    <row r="11" spans="1:5" ht="19.5" customHeight="1">
      <c r="A11" s="83" t="s">
        <v>372</v>
      </c>
      <c r="B11" s="84">
        <f>B4-B5-B6-B7-B8</f>
        <v>0</v>
      </c>
      <c r="C11" s="84">
        <f>C4-C5-C6-C7-C8</f>
        <v>0</v>
      </c>
      <c r="D11" s="84">
        <f>D4-D5-D6-D7-D8</f>
        <v>0</v>
      </c>
      <c r="E11" s="84">
        <f t="shared" si="0"/>
        <v>0</v>
      </c>
    </row>
    <row r="12" spans="1:5" ht="19.5" customHeight="1">
      <c r="A12" s="81" t="s">
        <v>373</v>
      </c>
      <c r="B12" s="82">
        <f>B11-B9</f>
        <v>0</v>
      </c>
      <c r="C12" s="82">
        <f>C11-C9</f>
        <v>0</v>
      </c>
      <c r="D12" s="82">
        <f>D11-D9</f>
        <v>0</v>
      </c>
      <c r="E12" s="82">
        <f t="shared" si="0"/>
        <v>0</v>
      </c>
    </row>
    <row r="13" spans="1:5" ht="19.5" customHeight="1">
      <c r="A13" s="81" t="s">
        <v>374</v>
      </c>
      <c r="B13" s="82">
        <f>MAX(0,B12*0.1)</f>
        <v>0</v>
      </c>
      <c r="C13" s="82">
        <f>MAX(0,C12*0.1)</f>
        <v>0</v>
      </c>
      <c r="D13" s="82">
        <f>MAX(0,D12*0.1)</f>
        <v>0</v>
      </c>
      <c r="E13" s="82">
        <f t="shared" si="0"/>
        <v>0</v>
      </c>
    </row>
    <row r="14" spans="1:5" ht="19.5" customHeight="1">
      <c r="A14" s="85" t="s">
        <v>375</v>
      </c>
      <c r="B14" s="86">
        <f>B12-B13</f>
        <v>0</v>
      </c>
      <c r="C14" s="86">
        <f>C12-C13</f>
        <v>0</v>
      </c>
      <c r="D14" s="86">
        <f>D12-D13</f>
        <v>0</v>
      </c>
      <c r="E14" s="86">
        <f t="shared" si="0"/>
        <v>0</v>
      </c>
    </row>
    <row r="15" spans="1:5" ht="19.5" customHeight="1">
      <c r="A15" s="81" t="s">
        <v>376</v>
      </c>
      <c r="B15" s="82">
        <f>'T.4. Kredit'!AL15</f>
        <v>0</v>
      </c>
      <c r="C15" s="82">
        <f>'T.4. Kredit'!AM15</f>
        <v>0</v>
      </c>
      <c r="D15" s="82">
        <f>'T.4. Kredit'!AN15</f>
        <v>0</v>
      </c>
      <c r="E15" s="82">
        <f t="shared" si="0"/>
        <v>0</v>
      </c>
    </row>
    <row r="16" spans="1:5" ht="27.6" customHeight="1">
      <c r="A16" s="87" t="s">
        <v>377</v>
      </c>
      <c r="B16" s="88">
        <f>B14-B15</f>
        <v>0</v>
      </c>
      <c r="C16" s="88">
        <f>C14-C15</f>
        <v>0</v>
      </c>
      <c r="D16" s="88">
        <f>D14-D15</f>
        <v>0</v>
      </c>
      <c r="E16" s="88">
        <f t="shared" si="0"/>
        <v>0</v>
      </c>
    </row>
    <row r="19" spans="1:5" ht="37.15" customHeight="1">
      <c r="A19" s="28" t="s">
        <v>378</v>
      </c>
      <c r="B19" s="28" t="s">
        <v>171</v>
      </c>
      <c r="C19" s="28" t="s">
        <v>172</v>
      </c>
      <c r="D19" s="28" t="s">
        <v>173</v>
      </c>
      <c r="E19" s="28" t="s">
        <v>379</v>
      </c>
    </row>
    <row r="20" spans="1:5" ht="18" customHeight="1">
      <c r="A20" s="42" t="s">
        <v>380</v>
      </c>
      <c r="B20" s="89">
        <f>IFERROR(B14/B4,0)</f>
        <v>0</v>
      </c>
      <c r="C20" s="89">
        <f>IFERROR(C14/C4,0)</f>
        <v>0</v>
      </c>
      <c r="D20" s="89">
        <f>IFERROR(D14/D4,0)</f>
        <v>0</v>
      </c>
      <c r="E20" s="89">
        <f>AVERAGE(B20:D20)</f>
        <v>0</v>
      </c>
    </row>
    <row r="21" spans="1:5" ht="18" customHeight="1">
      <c r="A21" s="42" t="s">
        <v>381</v>
      </c>
      <c r="B21" s="89">
        <f>IFERROR(B11/B4,0)</f>
        <v>0</v>
      </c>
      <c r="C21" s="89">
        <f>IFERROR(C11/C4,0)</f>
        <v>0</v>
      </c>
      <c r="D21" s="89">
        <f>IFERROR(D11/D4,0)</f>
        <v>0</v>
      </c>
      <c r="E21" s="89">
        <f>AVERAGE(B21:D21)</f>
        <v>0</v>
      </c>
    </row>
    <row r="22" spans="1:5" ht="18" customHeight="1">
      <c r="A22" s="42" t="s">
        <v>382</v>
      </c>
      <c r="B22" s="89">
        <f>IFERROR((B4-B5)/B4,0)</f>
        <v>0</v>
      </c>
      <c r="C22" s="89">
        <f>IFERROR((C4-C5)/C4,0)</f>
        <v>0</v>
      </c>
      <c r="D22" s="89">
        <f>IFERROR((D4-D5)/D4,0)</f>
        <v>0</v>
      </c>
      <c r="E22" s="89">
        <f>AVERAGE(B22:D22)</f>
        <v>0</v>
      </c>
    </row>
    <row r="23" spans="1:5" ht="18" customHeight="1">
      <c r="A23" s="42" t="s">
        <v>383</v>
      </c>
      <c r="B23" s="89">
        <f>IFERROR(B14/'T.3. Finansiranje'!B12,0)</f>
        <v>0</v>
      </c>
      <c r="C23" s="89">
        <f>IFERROR(C14/'T.3. Finansiranje'!B12,0)</f>
        <v>0</v>
      </c>
      <c r="D23" s="89">
        <f>IFERROR(D14/'T.3. Finansiranje'!B12,0)</f>
        <v>0</v>
      </c>
      <c r="E23" s="89">
        <f>AVERAGE(B23:D23)</f>
        <v>0</v>
      </c>
    </row>
    <row r="24" spans="1:5" ht="18" customHeight="1">
      <c r="A24" s="42" t="s">
        <v>384</v>
      </c>
      <c r="B24" s="90">
        <f>IFERROR('T.3. Finansiranje'!B12/B14,0)</f>
        <v>0</v>
      </c>
      <c r="C24" s="91" t="s">
        <v>385</v>
      </c>
      <c r="D24" s="91" t="s">
        <v>385</v>
      </c>
      <c r="E24" s="92"/>
    </row>
    <row r="26" spans="1:5" ht="18" customHeight="1">
      <c r="A26" s="180" t="s">
        <v>386</v>
      </c>
      <c r="B26" s="180"/>
      <c r="C26" s="180"/>
      <c r="D26" s="180"/>
      <c r="E26" s="180"/>
    </row>
  </sheetData>
  <mergeCells count="3">
    <mergeCell ref="A1:E1"/>
    <mergeCell ref="A2:E2"/>
    <mergeCell ref="A26:E26"/>
  </mergeCell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2"/>
  <sheetViews>
    <sheetView showGridLines="0" zoomScaleNormal="100" workbookViewId="0">
      <pane xSplit="1" ySplit="3" topLeftCell="B17" activePane="bottomRight" state="frozen"/>
      <selection pane="bottomRight" sqref="A1:N1"/>
      <selection pane="bottomLeft" activeCell="A4" sqref="A4"/>
      <selection pane="topRight" activeCell="B1" sqref="B1"/>
    </sheetView>
  </sheetViews>
  <sheetFormatPr defaultColWidth="8.7109375" defaultRowHeight="14.45"/>
  <cols>
    <col min="1" max="1" width="38" customWidth="1"/>
    <col min="2" max="15" width="13" customWidth="1"/>
  </cols>
  <sheetData>
    <row r="1" spans="1:14" ht="30" customHeight="1">
      <c r="A1" s="179" t="s">
        <v>387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4" ht="18" customHeight="1">
      <c r="A2" s="180" t="s">
        <v>388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</row>
    <row r="3" spans="1:14" ht="24" customHeight="1">
      <c r="A3" s="28" t="s">
        <v>389</v>
      </c>
      <c r="B3" s="28" t="s">
        <v>175</v>
      </c>
      <c r="C3" s="28" t="s">
        <v>176</v>
      </c>
      <c r="D3" s="28" t="s">
        <v>177</v>
      </c>
      <c r="E3" s="28" t="s">
        <v>178</v>
      </c>
      <c r="F3" s="28" t="s">
        <v>179</v>
      </c>
      <c r="G3" s="28" t="s">
        <v>180</v>
      </c>
      <c r="H3" s="28" t="s">
        <v>181</v>
      </c>
      <c r="I3" s="28" t="s">
        <v>182</v>
      </c>
      <c r="J3" s="28" t="s">
        <v>183</v>
      </c>
      <c r="K3" s="28" t="s">
        <v>184</v>
      </c>
      <c r="L3" s="28" t="s">
        <v>185</v>
      </c>
      <c r="M3" s="28" t="s">
        <v>186</v>
      </c>
      <c r="N3" s="28" t="s">
        <v>187</v>
      </c>
    </row>
    <row r="4" spans="1:14" ht="16.5" customHeight="1">
      <c r="A4" s="93" t="s">
        <v>390</v>
      </c>
      <c r="B4" s="94">
        <f>'T.1. Prihodi'!B13</f>
        <v>0</v>
      </c>
      <c r="C4" s="94">
        <f>'T.1. Prihodi'!C13</f>
        <v>0</v>
      </c>
      <c r="D4" s="94">
        <f>'T.1. Prihodi'!D13</f>
        <v>0</v>
      </c>
      <c r="E4" s="94">
        <f>'T.1. Prihodi'!E13</f>
        <v>0</v>
      </c>
      <c r="F4" s="94">
        <f>'T.1. Prihodi'!F13</f>
        <v>0</v>
      </c>
      <c r="G4" s="94">
        <f>'T.1. Prihodi'!G13</f>
        <v>0</v>
      </c>
      <c r="H4" s="94">
        <f>'T.1. Prihodi'!H13</f>
        <v>0</v>
      </c>
      <c r="I4" s="94">
        <f>'T.1. Prihodi'!I13</f>
        <v>0</v>
      </c>
      <c r="J4" s="94">
        <f>'T.1. Prihodi'!J13</f>
        <v>0</v>
      </c>
      <c r="K4" s="94">
        <f>'T.1. Prihodi'!K13</f>
        <v>0</v>
      </c>
      <c r="L4" s="94">
        <f>'T.1. Prihodi'!L13</f>
        <v>0</v>
      </c>
      <c r="M4" s="94">
        <f>'T.1. Prihodi'!M13</f>
        <v>0</v>
      </c>
      <c r="N4" s="94">
        <f t="shared" ref="N4:N14" si="0">SUM(B4:M4)</f>
        <v>0</v>
      </c>
    </row>
    <row r="5" spans="1:14" ht="16.5" customHeight="1">
      <c r="A5" s="93" t="s">
        <v>391</v>
      </c>
      <c r="B5" s="94">
        <f>IFERROR('T.1. Prihodi'!B16*'T.6. Troškovi'!E38,0)</f>
        <v>0</v>
      </c>
      <c r="C5" s="94">
        <f>IFERROR('T.1. Prihodi'!C16*'T.6. Troškovi'!E38,0)</f>
        <v>0</v>
      </c>
      <c r="D5" s="94">
        <f>IFERROR('T.1. Prihodi'!D16*'T.6. Troškovi'!E38,0)</f>
        <v>0</v>
      </c>
      <c r="E5" s="94">
        <f>IFERROR('T.1. Prihodi'!E16*'T.6. Troškovi'!E38,0)</f>
        <v>0</v>
      </c>
      <c r="F5" s="94">
        <f>IFERROR('T.1. Prihodi'!F16*'T.6. Troškovi'!E38,0)</f>
        <v>0</v>
      </c>
      <c r="G5" s="94">
        <f>IFERROR('T.1. Prihodi'!G16*'T.6. Troškovi'!E38,0)</f>
        <v>0</v>
      </c>
      <c r="H5" s="94">
        <f>IFERROR('T.1. Prihodi'!H16*'T.6. Troškovi'!E38,0)</f>
        <v>0</v>
      </c>
      <c r="I5" s="94">
        <f>IFERROR('T.1. Prihodi'!I16*'T.6. Troškovi'!E38,0)</f>
        <v>0</v>
      </c>
      <c r="J5" s="94">
        <f>IFERROR('T.1. Prihodi'!J16*'T.6. Troškovi'!E38,0)</f>
        <v>0</v>
      </c>
      <c r="K5" s="94">
        <f>IFERROR('T.1. Prihodi'!K16*'T.6. Troškovi'!E38,0)</f>
        <v>0</v>
      </c>
      <c r="L5" s="94">
        <f>IFERROR('T.1. Prihodi'!L16*'T.6. Troškovi'!E38,0)</f>
        <v>0</v>
      </c>
      <c r="M5" s="94">
        <f>IFERROR('T.1. Prihodi'!M16*'T.6. Troškovi'!E38,0)</f>
        <v>0</v>
      </c>
      <c r="N5" s="94">
        <f t="shared" si="0"/>
        <v>0</v>
      </c>
    </row>
    <row r="6" spans="1:14" ht="16.5" customHeight="1">
      <c r="A6" s="95" t="s">
        <v>392</v>
      </c>
      <c r="B6" s="96">
        <f t="shared" ref="B6:M6" si="1">B4+B5</f>
        <v>0</v>
      </c>
      <c r="C6" s="96">
        <f t="shared" si="1"/>
        <v>0</v>
      </c>
      <c r="D6" s="96">
        <f t="shared" si="1"/>
        <v>0</v>
      </c>
      <c r="E6" s="96">
        <f t="shared" si="1"/>
        <v>0</v>
      </c>
      <c r="F6" s="96">
        <f t="shared" si="1"/>
        <v>0</v>
      </c>
      <c r="G6" s="96">
        <f t="shared" si="1"/>
        <v>0</v>
      </c>
      <c r="H6" s="96">
        <f t="shared" si="1"/>
        <v>0</v>
      </c>
      <c r="I6" s="96">
        <f t="shared" si="1"/>
        <v>0</v>
      </c>
      <c r="J6" s="96">
        <f t="shared" si="1"/>
        <v>0</v>
      </c>
      <c r="K6" s="96">
        <f t="shared" si="1"/>
        <v>0</v>
      </c>
      <c r="L6" s="96">
        <f t="shared" si="1"/>
        <v>0</v>
      </c>
      <c r="M6" s="96">
        <f t="shared" si="1"/>
        <v>0</v>
      </c>
      <c r="N6" s="96">
        <f t="shared" si="0"/>
        <v>0</v>
      </c>
    </row>
    <row r="7" spans="1:14" ht="16.5" customHeight="1">
      <c r="A7" s="93" t="s">
        <v>393</v>
      </c>
      <c r="B7" s="94">
        <f>IFERROR(B6/'T.1. Prihodi'!B8,0)</f>
        <v>0</v>
      </c>
      <c r="C7" s="94">
        <f>IFERROR(C6/'T.1. Prihodi'!C8,0)</f>
        <v>0</v>
      </c>
      <c r="D7" s="94">
        <f>IFERROR(D6/'T.1. Prihodi'!D8,0)</f>
        <v>0</v>
      </c>
      <c r="E7" s="94">
        <f>IFERROR(E6/'T.1. Prihodi'!E8,0)</f>
        <v>0</v>
      </c>
      <c r="F7" s="94">
        <f>IFERROR(F6/'T.1. Prihodi'!F8,0)</f>
        <v>0</v>
      </c>
      <c r="G7" s="94">
        <f>IFERROR(G6/'T.1. Prihodi'!G8,0)</f>
        <v>0</v>
      </c>
      <c r="H7" s="94">
        <f>IFERROR(H6/'T.1. Prihodi'!H8,0)</f>
        <v>0</v>
      </c>
      <c r="I7" s="94">
        <f>IFERROR(I6/'T.1. Prihodi'!I8,0)</f>
        <v>0</v>
      </c>
      <c r="J7" s="94">
        <f>IFERROR(J6/'T.1. Prihodi'!J8,0)</f>
        <v>0</v>
      </c>
      <c r="K7" s="94">
        <f>IFERROR(K6/'T.1. Prihodi'!K8,0)</f>
        <v>0</v>
      </c>
      <c r="L7" s="94">
        <f>IFERROR(L6/'T.1. Prihodi'!L8,0)</f>
        <v>0</v>
      </c>
      <c r="M7" s="94">
        <f>IFERROR(M6/'T.1. Prihodi'!M8,0)</f>
        <v>0</v>
      </c>
      <c r="N7" s="94">
        <f t="shared" si="0"/>
        <v>0</v>
      </c>
    </row>
    <row r="8" spans="1:14" ht="16.5" customHeight="1">
      <c r="A8" s="93" t="s">
        <v>394</v>
      </c>
      <c r="B8" s="94">
        <f>IFERROR('T.1. Prihodi'!B16*'T.6. Troškovi'!C19,0)</f>
        <v>0</v>
      </c>
      <c r="C8" s="94">
        <f>IFERROR('T.1. Prihodi'!C16*'T.6. Troškovi'!C19,0)</f>
        <v>0</v>
      </c>
      <c r="D8" s="94">
        <f>IFERROR('T.1. Prihodi'!D16*'T.6. Troškovi'!C19,0)</f>
        <v>0</v>
      </c>
      <c r="E8" s="94">
        <f>IFERROR('T.1. Prihodi'!E16*'T.6. Troškovi'!C19,0)</f>
        <v>0</v>
      </c>
      <c r="F8" s="94">
        <f>IFERROR('T.1. Prihodi'!F16*'T.6. Troškovi'!C19,0)</f>
        <v>0</v>
      </c>
      <c r="G8" s="94">
        <f>IFERROR('T.1. Prihodi'!G16*'T.6. Troškovi'!C19,0)</f>
        <v>0</v>
      </c>
      <c r="H8" s="94">
        <f>IFERROR('T.1. Prihodi'!H16*'T.6. Troškovi'!C19,0)</f>
        <v>0</v>
      </c>
      <c r="I8" s="94">
        <f>IFERROR('T.1. Prihodi'!I16*'T.6. Troškovi'!C19,0)</f>
        <v>0</v>
      </c>
      <c r="J8" s="94">
        <f>IFERROR('T.1. Prihodi'!J16*'T.6. Troškovi'!C19,0)</f>
        <v>0</v>
      </c>
      <c r="K8" s="94">
        <f>IFERROR('T.1. Prihodi'!K16*'T.6. Troškovi'!C19,0)</f>
        <v>0</v>
      </c>
      <c r="L8" s="94">
        <f>IFERROR('T.1. Prihodi'!L16*'T.6. Troškovi'!C19,0)</f>
        <v>0</v>
      </c>
      <c r="M8" s="94">
        <f>IFERROR('T.1. Prihodi'!M16*'T.6. Troškovi'!C19,0)</f>
        <v>0</v>
      </c>
      <c r="N8" s="94">
        <f t="shared" si="0"/>
        <v>0</v>
      </c>
    </row>
    <row r="9" spans="1:14" ht="16.5" customHeight="1">
      <c r="A9" s="93" t="s">
        <v>395</v>
      </c>
      <c r="B9" s="94">
        <f>IFERROR('T.1. Prihodi'!B16*'T.6. Troškovi'!E44,0)</f>
        <v>0</v>
      </c>
      <c r="C9" s="94">
        <f>IFERROR('T.1. Prihodi'!C16*'T.6. Troškovi'!E44,0)</f>
        <v>0</v>
      </c>
      <c r="D9" s="94">
        <f>IFERROR('T.1. Prihodi'!D16*'T.6. Troškovi'!E44,0)</f>
        <v>0</v>
      </c>
      <c r="E9" s="94">
        <f>IFERROR('T.1. Prihodi'!E16*'T.6. Troškovi'!E44,0)</f>
        <v>0</v>
      </c>
      <c r="F9" s="94">
        <f>IFERROR('T.1. Prihodi'!F16*'T.6. Troškovi'!E44,0)</f>
        <v>0</v>
      </c>
      <c r="G9" s="94">
        <f>IFERROR('T.1. Prihodi'!G16*'T.6. Troškovi'!E44,0)</f>
        <v>0</v>
      </c>
      <c r="H9" s="94">
        <f>IFERROR('T.1. Prihodi'!H16*'T.6. Troškovi'!E44,0)</f>
        <v>0</v>
      </c>
      <c r="I9" s="94">
        <f>IFERROR('T.1. Prihodi'!I16*'T.6. Troškovi'!E44,0)</f>
        <v>0</v>
      </c>
      <c r="J9" s="94">
        <f>IFERROR('T.1. Prihodi'!J16*'T.6. Troškovi'!E44,0)</f>
        <v>0</v>
      </c>
      <c r="K9" s="94">
        <f>IFERROR('T.1. Prihodi'!K16*'T.6. Troškovi'!E44,0)</f>
        <v>0</v>
      </c>
      <c r="L9" s="94">
        <f>IFERROR('T.1. Prihodi'!L16*'T.6. Troškovi'!E44,0)</f>
        <v>0</v>
      </c>
      <c r="M9" s="94">
        <f>IFERROR('T.1. Prihodi'!M16*'T.6. Troškovi'!E44,0)</f>
        <v>0</v>
      </c>
      <c r="N9" s="94">
        <f t="shared" si="0"/>
        <v>0</v>
      </c>
    </row>
    <row r="10" spans="1:14" ht="16.5" customHeight="1">
      <c r="A10" s="93" t="s">
        <v>396</v>
      </c>
      <c r="B10" s="94">
        <f>IFERROR('T.1. Prihodi'!B16*'T.6. Troškovi'!D28,0)</f>
        <v>0</v>
      </c>
      <c r="C10" s="94">
        <f>IFERROR('T.1. Prihodi'!C16*'T.6. Troškovi'!D28,0)</f>
        <v>0</v>
      </c>
      <c r="D10" s="94">
        <f>IFERROR('T.1. Prihodi'!D16*'T.6. Troškovi'!D28,0)</f>
        <v>0</v>
      </c>
      <c r="E10" s="94">
        <f>IFERROR('T.1. Prihodi'!E16*'T.6. Troškovi'!D28,0)</f>
        <v>0</v>
      </c>
      <c r="F10" s="94">
        <f>IFERROR('T.1. Prihodi'!F16*'T.6. Troškovi'!D28,0)</f>
        <v>0</v>
      </c>
      <c r="G10" s="94">
        <f>IFERROR('T.1. Prihodi'!G16*'T.6. Troškovi'!D28,0)</f>
        <v>0</v>
      </c>
      <c r="H10" s="94">
        <f>IFERROR('T.1. Prihodi'!H16*'T.6. Troškovi'!D28,0)</f>
        <v>0</v>
      </c>
      <c r="I10" s="94">
        <f>IFERROR('T.1. Prihodi'!I16*'T.6. Troškovi'!D28,0)</f>
        <v>0</v>
      </c>
      <c r="J10" s="94">
        <f>IFERROR('T.1. Prihodi'!J16*'T.6. Troškovi'!D28,0)</f>
        <v>0</v>
      </c>
      <c r="K10" s="94">
        <f>IFERROR('T.1. Prihodi'!K16*'T.6. Troškovi'!D28,0)</f>
        <v>0</v>
      </c>
      <c r="L10" s="94">
        <f>IFERROR('T.1. Prihodi'!L16*'T.6. Troškovi'!D28,0)</f>
        <v>0</v>
      </c>
      <c r="M10" s="94">
        <f>IFERROR('T.1. Prihodi'!M16*'T.6. Troškovi'!D28,0)</f>
        <v>0</v>
      </c>
      <c r="N10" s="94">
        <f t="shared" si="0"/>
        <v>0</v>
      </c>
    </row>
    <row r="11" spans="1:14" ht="16.5" customHeight="1">
      <c r="A11" s="93" t="s">
        <v>397</v>
      </c>
      <c r="B11" s="94">
        <f>IFERROR('T.1. Prihodi'!B16*'T.4. Kredit'!AH14,0)</f>
        <v>0</v>
      </c>
      <c r="C11" s="94">
        <f>IFERROR('T.1. Prihodi'!C16*'T.4. Kredit'!AH14,0)</f>
        <v>0</v>
      </c>
      <c r="D11" s="94">
        <f>IFERROR('T.1. Prihodi'!D16*'T.4. Kredit'!AH14,0)</f>
        <v>0</v>
      </c>
      <c r="E11" s="94">
        <f>IFERROR('T.1. Prihodi'!E16*'T.4. Kredit'!AH14,0)</f>
        <v>0</v>
      </c>
      <c r="F11" s="94">
        <f>IFERROR('T.1. Prihodi'!F16*'T.4. Kredit'!AH14,0)</f>
        <v>0</v>
      </c>
      <c r="G11" s="94">
        <f>IFERROR('T.1. Prihodi'!G16*'T.4. Kredit'!AH14,0)</f>
        <v>0</v>
      </c>
      <c r="H11" s="94">
        <f>IFERROR('T.1. Prihodi'!H16*'T.4. Kredit'!AH14,0)</f>
        <v>0</v>
      </c>
      <c r="I11" s="94">
        <f>IFERROR('T.1. Prihodi'!I16*'T.4. Kredit'!AH14,0)</f>
        <v>0</v>
      </c>
      <c r="J11" s="94">
        <f>IFERROR('T.1. Prihodi'!J16*'T.4. Kredit'!AH14,0)</f>
        <v>0</v>
      </c>
      <c r="K11" s="94">
        <f>IFERROR('T.1. Prihodi'!K16*'T.4. Kredit'!AH14,0)</f>
        <v>0</v>
      </c>
      <c r="L11" s="94">
        <f>IFERROR('T.1. Prihodi'!L16*'T.4. Kredit'!AH14,0)</f>
        <v>0</v>
      </c>
      <c r="M11" s="94">
        <f>IFERROR('T.1. Prihodi'!M16*'T.4. Kredit'!AH14,0)</f>
        <v>0</v>
      </c>
      <c r="N11" s="94">
        <f t="shared" si="0"/>
        <v>0</v>
      </c>
    </row>
    <row r="12" spans="1:14" ht="16.5" customHeight="1">
      <c r="A12" s="95" t="s">
        <v>398</v>
      </c>
      <c r="B12" s="96">
        <f t="shared" ref="B12:M12" si="2">B6+B8+B9+B10+B11</f>
        <v>0</v>
      </c>
      <c r="C12" s="96">
        <f t="shared" si="2"/>
        <v>0</v>
      </c>
      <c r="D12" s="96">
        <f t="shared" si="2"/>
        <v>0</v>
      </c>
      <c r="E12" s="96">
        <f t="shared" si="2"/>
        <v>0</v>
      </c>
      <c r="F12" s="96">
        <f t="shared" si="2"/>
        <v>0</v>
      </c>
      <c r="G12" s="96">
        <f t="shared" si="2"/>
        <v>0</v>
      </c>
      <c r="H12" s="96">
        <f t="shared" si="2"/>
        <v>0</v>
      </c>
      <c r="I12" s="96">
        <f t="shared" si="2"/>
        <v>0</v>
      </c>
      <c r="J12" s="96">
        <f t="shared" si="2"/>
        <v>0</v>
      </c>
      <c r="K12" s="96">
        <f t="shared" si="2"/>
        <v>0</v>
      </c>
      <c r="L12" s="96">
        <f t="shared" si="2"/>
        <v>0</v>
      </c>
      <c r="M12" s="96">
        <f t="shared" si="2"/>
        <v>0</v>
      </c>
      <c r="N12" s="96">
        <f t="shared" si="0"/>
        <v>0</v>
      </c>
    </row>
    <row r="13" spans="1:14" ht="16.5" customHeight="1">
      <c r="A13" s="93" t="s">
        <v>399</v>
      </c>
      <c r="B13" s="94">
        <f>IFERROR(B12/'T.1. Prihodi'!B8,0)</f>
        <v>0</v>
      </c>
      <c r="C13" s="94">
        <f>IFERROR(C12/'T.1. Prihodi'!C8,0)</f>
        <v>0</v>
      </c>
      <c r="D13" s="94">
        <f>IFERROR(D12/'T.1. Prihodi'!D8,0)</f>
        <v>0</v>
      </c>
      <c r="E13" s="94">
        <f>IFERROR(E12/'T.1. Prihodi'!E8,0)</f>
        <v>0</v>
      </c>
      <c r="F13" s="94">
        <f>IFERROR(F12/'T.1. Prihodi'!F8,0)</f>
        <v>0</v>
      </c>
      <c r="G13" s="94">
        <f>IFERROR(G12/'T.1. Prihodi'!G8,0)</f>
        <v>0</v>
      </c>
      <c r="H13" s="94">
        <f>IFERROR(H12/'T.1. Prihodi'!H8,0)</f>
        <v>0</v>
      </c>
      <c r="I13" s="94">
        <f>IFERROR(I12/'T.1. Prihodi'!I8,0)</f>
        <v>0</v>
      </c>
      <c r="J13" s="94">
        <f>IFERROR(J12/'T.1. Prihodi'!J8,0)</f>
        <v>0</v>
      </c>
      <c r="K13" s="94">
        <f>IFERROR(K12/'T.1. Prihodi'!K8,0)</f>
        <v>0</v>
      </c>
      <c r="L13" s="94">
        <f>IFERROR(L12/'T.1. Prihodi'!L8,0)</f>
        <v>0</v>
      </c>
      <c r="M13" s="94">
        <f>IFERROR(M12/'T.1. Prihodi'!M8,0)</f>
        <v>0</v>
      </c>
      <c r="N13" s="94">
        <f t="shared" si="0"/>
        <v>0</v>
      </c>
    </row>
    <row r="14" spans="1:14" ht="16.5" customHeight="1">
      <c r="A14" s="93" t="s">
        <v>400</v>
      </c>
      <c r="B14" s="94">
        <f>'T.1. Prihodi'!B9</f>
        <v>0</v>
      </c>
      <c r="C14" s="94">
        <f>'T.1. Prihodi'!C9</f>
        <v>0</v>
      </c>
      <c r="D14" s="94">
        <f>'T.1. Prihodi'!D9</f>
        <v>0</v>
      </c>
      <c r="E14" s="94">
        <f>'T.1. Prihodi'!E9</f>
        <v>0</v>
      </c>
      <c r="F14" s="94">
        <f>'T.1. Prihodi'!F9</f>
        <v>0</v>
      </c>
      <c r="G14" s="94">
        <f>'T.1. Prihodi'!G9</f>
        <v>0</v>
      </c>
      <c r="H14" s="94">
        <f>'T.1. Prihodi'!H9</f>
        <v>0</v>
      </c>
      <c r="I14" s="94">
        <f>'T.1. Prihodi'!I9</f>
        <v>0</v>
      </c>
      <c r="J14" s="94">
        <f>'T.1. Prihodi'!J9</f>
        <v>0</v>
      </c>
      <c r="K14" s="94">
        <f>'T.1. Prihodi'!K9</f>
        <v>0</v>
      </c>
      <c r="L14" s="94">
        <f>'T.1. Prihodi'!L9</f>
        <v>0</v>
      </c>
      <c r="M14" s="94">
        <f>'T.1. Prihodi'!M9</f>
        <v>0</v>
      </c>
      <c r="N14" s="94">
        <f t="shared" si="0"/>
        <v>0</v>
      </c>
    </row>
    <row r="15" spans="1:14" ht="16.5" customHeight="1">
      <c r="A15" s="93" t="s">
        <v>401</v>
      </c>
      <c r="B15" s="97">
        <f t="shared" ref="B15:M15" si="3">IFERROR((B14-B13)/B14,0)</f>
        <v>0</v>
      </c>
      <c r="C15" s="97">
        <f t="shared" si="3"/>
        <v>0</v>
      </c>
      <c r="D15" s="97">
        <f t="shared" si="3"/>
        <v>0</v>
      </c>
      <c r="E15" s="97">
        <f t="shared" si="3"/>
        <v>0</v>
      </c>
      <c r="F15" s="97">
        <f t="shared" si="3"/>
        <v>0</v>
      </c>
      <c r="G15" s="97">
        <f t="shared" si="3"/>
        <v>0</v>
      </c>
      <c r="H15" s="97">
        <f t="shared" si="3"/>
        <v>0</v>
      </c>
      <c r="I15" s="97">
        <f t="shared" si="3"/>
        <v>0</v>
      </c>
      <c r="J15" s="97">
        <f t="shared" si="3"/>
        <v>0</v>
      </c>
      <c r="K15" s="97">
        <f t="shared" si="3"/>
        <v>0</v>
      </c>
      <c r="L15" s="97">
        <f t="shared" si="3"/>
        <v>0</v>
      </c>
      <c r="M15" s="97">
        <f t="shared" si="3"/>
        <v>0</v>
      </c>
      <c r="N15" s="44" t="s">
        <v>385</v>
      </c>
    </row>
    <row r="17" spans="1:14" ht="29.45" customHeight="1">
      <c r="A17" s="28" t="s">
        <v>402</v>
      </c>
      <c r="B17" s="28" t="s">
        <v>175</v>
      </c>
      <c r="C17" s="28" t="s">
        <v>176</v>
      </c>
      <c r="D17" s="28" t="s">
        <v>177</v>
      </c>
      <c r="E17" s="28" t="s">
        <v>178</v>
      </c>
      <c r="F17" s="28" t="s">
        <v>179</v>
      </c>
      <c r="G17" s="28" t="s">
        <v>180</v>
      </c>
      <c r="H17" s="28" t="s">
        <v>181</v>
      </c>
      <c r="I17" s="28" t="s">
        <v>182</v>
      </c>
      <c r="J17" s="28" t="s">
        <v>183</v>
      </c>
      <c r="K17" s="28" t="s">
        <v>184</v>
      </c>
      <c r="L17" s="28" t="s">
        <v>185</v>
      </c>
      <c r="M17" s="28" t="s">
        <v>186</v>
      </c>
      <c r="N17" s="28" t="s">
        <v>187</v>
      </c>
    </row>
    <row r="18" spans="1:14" ht="16.5" customHeight="1">
      <c r="A18" s="93" t="s">
        <v>403</v>
      </c>
      <c r="B18" s="94">
        <f>'T.1. Prihodi'!B13</f>
        <v>0</v>
      </c>
      <c r="C18" s="94">
        <f>'T.1. Prihodi'!C13</f>
        <v>0</v>
      </c>
      <c r="D18" s="94">
        <f>'T.1. Prihodi'!D13</f>
        <v>0</v>
      </c>
      <c r="E18" s="94">
        <f>'T.1. Prihodi'!E13</f>
        <v>0</v>
      </c>
      <c r="F18" s="94">
        <f>'T.1. Prihodi'!F13</f>
        <v>0</v>
      </c>
      <c r="G18" s="94">
        <f>'T.1. Prihodi'!G13</f>
        <v>0</v>
      </c>
      <c r="H18" s="94">
        <f>'T.1. Prihodi'!H13</f>
        <v>0</v>
      </c>
      <c r="I18" s="94">
        <f>'T.1. Prihodi'!I13</f>
        <v>0</v>
      </c>
      <c r="J18" s="94">
        <f>'T.1. Prihodi'!J13</f>
        <v>0</v>
      </c>
      <c r="K18" s="94">
        <f>'T.1. Prihodi'!K13</f>
        <v>0</v>
      </c>
      <c r="L18" s="94">
        <f>'T.1. Prihodi'!L13</f>
        <v>0</v>
      </c>
      <c r="M18" s="94">
        <f>'T.1. Prihodi'!M13</f>
        <v>0</v>
      </c>
      <c r="N18" s="44" t="s">
        <v>385</v>
      </c>
    </row>
    <row r="19" spans="1:14" ht="16.5" customHeight="1">
      <c r="A19" s="93" t="s">
        <v>404</v>
      </c>
      <c r="B19" s="94">
        <f>IFERROR('T.1. Prihodi'!B16*'T.6. Troškovi'!E38,0)</f>
        <v>0</v>
      </c>
      <c r="C19" s="94">
        <f>IFERROR('T.1. Prihodi'!C16*'T.6. Troškovi'!E38,0)</f>
        <v>0</v>
      </c>
      <c r="D19" s="94">
        <f>IFERROR('T.1. Prihodi'!D16*'T.6. Troškovi'!E38,0)</f>
        <v>0</v>
      </c>
      <c r="E19" s="94">
        <f>IFERROR('T.1. Prihodi'!E16*'T.6. Troškovi'!E38,0)</f>
        <v>0</v>
      </c>
      <c r="F19" s="94">
        <f>IFERROR('T.1. Prihodi'!F16*'T.6. Troškovi'!E38,0)</f>
        <v>0</v>
      </c>
      <c r="G19" s="94">
        <f>IFERROR('T.1. Prihodi'!G16*'T.6. Troškovi'!E38,0)</f>
        <v>0</v>
      </c>
      <c r="H19" s="94">
        <f>IFERROR('T.1. Prihodi'!H16*'T.6. Troškovi'!E38,0)</f>
        <v>0</v>
      </c>
      <c r="I19" s="94">
        <f>IFERROR('T.1. Prihodi'!I16*'T.6. Troškovi'!E38,0)</f>
        <v>0</v>
      </c>
      <c r="J19" s="94">
        <f>IFERROR('T.1. Prihodi'!J16*'T.6. Troškovi'!E38,0)</f>
        <v>0</v>
      </c>
      <c r="K19" s="94">
        <f>IFERROR('T.1. Prihodi'!K16*'T.6. Troškovi'!E38,0)</f>
        <v>0</v>
      </c>
      <c r="L19" s="94">
        <f>IFERROR('T.1. Prihodi'!L16*'T.6. Troškovi'!E38,0)</f>
        <v>0</v>
      </c>
      <c r="M19" s="94">
        <f>IFERROR('T.1. Prihodi'!M16*'T.6. Troškovi'!E38,0)</f>
        <v>0</v>
      </c>
      <c r="N19" s="44" t="s">
        <v>385</v>
      </c>
    </row>
    <row r="20" spans="1:14" ht="16.5" customHeight="1">
      <c r="A20" s="95" t="s">
        <v>405</v>
      </c>
      <c r="B20" s="96">
        <f t="shared" ref="B20:M20" si="4">B18+B19</f>
        <v>0</v>
      </c>
      <c r="C20" s="96">
        <f t="shared" si="4"/>
        <v>0</v>
      </c>
      <c r="D20" s="96">
        <f t="shared" si="4"/>
        <v>0</v>
      </c>
      <c r="E20" s="96">
        <f t="shared" si="4"/>
        <v>0</v>
      </c>
      <c r="F20" s="96">
        <f t="shared" si="4"/>
        <v>0</v>
      </c>
      <c r="G20" s="96">
        <f t="shared" si="4"/>
        <v>0</v>
      </c>
      <c r="H20" s="96">
        <f t="shared" si="4"/>
        <v>0</v>
      </c>
      <c r="I20" s="96">
        <f t="shared" si="4"/>
        <v>0</v>
      </c>
      <c r="J20" s="96">
        <f t="shared" si="4"/>
        <v>0</v>
      </c>
      <c r="K20" s="96">
        <f t="shared" si="4"/>
        <v>0</v>
      </c>
      <c r="L20" s="96">
        <f t="shared" si="4"/>
        <v>0</v>
      </c>
      <c r="M20" s="96">
        <f t="shared" si="4"/>
        <v>0</v>
      </c>
      <c r="N20" s="44" t="s">
        <v>385</v>
      </c>
    </row>
    <row r="21" spans="1:14" ht="16.5" customHeight="1">
      <c r="A21" s="93" t="s">
        <v>406</v>
      </c>
      <c r="B21" s="94">
        <f>IFERROR('T.1. Prihodi'!B16*'T.6. Troškovi'!C19,0)</f>
        <v>0</v>
      </c>
      <c r="C21" s="94">
        <f>IFERROR('T.1. Prihodi'!C16*'T.6. Troškovi'!C19,0)</f>
        <v>0</v>
      </c>
      <c r="D21" s="94">
        <f>IFERROR('T.1. Prihodi'!D16*'T.6. Troškovi'!C19,0)</f>
        <v>0</v>
      </c>
      <c r="E21" s="94">
        <f>IFERROR('T.1. Prihodi'!E16*'T.6. Troškovi'!C19,0)</f>
        <v>0</v>
      </c>
      <c r="F21" s="94">
        <f>IFERROR('T.1. Prihodi'!F16*'T.6. Troškovi'!C19,0)</f>
        <v>0</v>
      </c>
      <c r="G21" s="94">
        <f>IFERROR('T.1. Prihodi'!G16*'T.6. Troškovi'!C19,0)</f>
        <v>0</v>
      </c>
      <c r="H21" s="94">
        <f>IFERROR('T.1. Prihodi'!H16*'T.6. Troškovi'!C19,0)</f>
        <v>0</v>
      </c>
      <c r="I21" s="94">
        <f>IFERROR('T.1. Prihodi'!I16*'T.6. Troškovi'!C19,0)</f>
        <v>0</v>
      </c>
      <c r="J21" s="94">
        <f>IFERROR('T.1. Prihodi'!J16*'T.6. Troškovi'!C19,0)</f>
        <v>0</v>
      </c>
      <c r="K21" s="94">
        <f>IFERROR('T.1. Prihodi'!K16*'T.6. Troškovi'!C19,0)</f>
        <v>0</v>
      </c>
      <c r="L21" s="94">
        <f>IFERROR('T.1. Prihodi'!L16*'T.6. Troškovi'!C19,0)</f>
        <v>0</v>
      </c>
      <c r="M21" s="94">
        <f>IFERROR('T.1. Prihodi'!M16*'T.6. Troškovi'!C19,0)</f>
        <v>0</v>
      </c>
      <c r="N21" s="44" t="s">
        <v>385</v>
      </c>
    </row>
    <row r="22" spans="1:14" ht="16.5" customHeight="1">
      <c r="A22" s="93" t="s">
        <v>407</v>
      </c>
      <c r="B22" s="94">
        <f>IFERROR('T.1. Prihodi'!B16*'T.6. Troškovi'!E44,0)</f>
        <v>0</v>
      </c>
      <c r="C22" s="94">
        <f>IFERROR('T.1. Prihodi'!C16*'T.6. Troškovi'!E44,0)</f>
        <v>0</v>
      </c>
      <c r="D22" s="94">
        <f>IFERROR('T.1. Prihodi'!D16*'T.6. Troškovi'!E44,0)</f>
        <v>0</v>
      </c>
      <c r="E22" s="94">
        <f>IFERROR('T.1. Prihodi'!E16*'T.6. Troškovi'!E44,0)</f>
        <v>0</v>
      </c>
      <c r="F22" s="94">
        <f>IFERROR('T.1. Prihodi'!F16*'T.6. Troškovi'!E44,0)</f>
        <v>0</v>
      </c>
      <c r="G22" s="94">
        <f>IFERROR('T.1. Prihodi'!G16*'T.6. Troškovi'!E44,0)</f>
        <v>0</v>
      </c>
      <c r="H22" s="94">
        <f>IFERROR('T.1. Prihodi'!H16*'T.6. Troškovi'!E44,0)</f>
        <v>0</v>
      </c>
      <c r="I22" s="94">
        <f>IFERROR('T.1. Prihodi'!I16*'T.6. Troškovi'!E44,0)</f>
        <v>0</v>
      </c>
      <c r="J22" s="94">
        <f>IFERROR('T.1. Prihodi'!J16*'T.6. Troškovi'!E44,0)</f>
        <v>0</v>
      </c>
      <c r="K22" s="94">
        <f>IFERROR('T.1. Prihodi'!K16*'T.6. Troškovi'!E44,0)</f>
        <v>0</v>
      </c>
      <c r="L22" s="94">
        <f>IFERROR('T.1. Prihodi'!L16*'T.6. Troškovi'!E44,0)</f>
        <v>0</v>
      </c>
      <c r="M22" s="94">
        <f>IFERROR('T.1. Prihodi'!M16*'T.6. Troškovi'!E44,0)</f>
        <v>0</v>
      </c>
      <c r="N22" s="44" t="s">
        <v>385</v>
      </c>
    </row>
    <row r="23" spans="1:14" ht="16.5" customHeight="1">
      <c r="A23" s="93" t="s">
        <v>408</v>
      </c>
      <c r="B23" s="94">
        <f>IFERROR('T.1. Prihodi'!B16*'T.6. Troškovi'!D28,0)</f>
        <v>0</v>
      </c>
      <c r="C23" s="94">
        <f>IFERROR('T.1. Prihodi'!C16*'T.6. Troškovi'!D28,0)</f>
        <v>0</v>
      </c>
      <c r="D23" s="94">
        <f>IFERROR('T.1. Prihodi'!D16*'T.6. Troškovi'!D28,0)</f>
        <v>0</v>
      </c>
      <c r="E23" s="94">
        <f>IFERROR('T.1. Prihodi'!E16*'T.6. Troškovi'!D28,0)</f>
        <v>0</v>
      </c>
      <c r="F23" s="94">
        <f>IFERROR('T.1. Prihodi'!F16*'T.6. Troškovi'!D28,0)</f>
        <v>0</v>
      </c>
      <c r="G23" s="94">
        <f>IFERROR('T.1. Prihodi'!G16*'T.6. Troškovi'!D28,0)</f>
        <v>0</v>
      </c>
      <c r="H23" s="94">
        <f>IFERROR('T.1. Prihodi'!H16*'T.6. Troškovi'!D28,0)</f>
        <v>0</v>
      </c>
      <c r="I23" s="94">
        <f>IFERROR('T.1. Prihodi'!I16*'T.6. Troškovi'!D28,0)</f>
        <v>0</v>
      </c>
      <c r="J23" s="94">
        <f>IFERROR('T.1. Prihodi'!J16*'T.6. Troškovi'!D28,0)</f>
        <v>0</v>
      </c>
      <c r="K23" s="94">
        <f>IFERROR('T.1. Prihodi'!K16*'T.6. Troškovi'!D28,0)</f>
        <v>0</v>
      </c>
      <c r="L23" s="94">
        <f>IFERROR('T.1. Prihodi'!L16*'T.6. Troškovi'!D28,0)</f>
        <v>0</v>
      </c>
      <c r="M23" s="94">
        <f>IFERROR('T.1. Prihodi'!M16*'T.6. Troškovi'!D28,0)</f>
        <v>0</v>
      </c>
      <c r="N23" s="44" t="s">
        <v>385</v>
      </c>
    </row>
    <row r="24" spans="1:14" ht="16.5" customHeight="1">
      <c r="A24" s="93" t="s">
        <v>409</v>
      </c>
      <c r="B24" s="94">
        <f>IFERROR('T.1. Prihodi'!B16*'T.4. Kredit'!AH14,0)</f>
        <v>0</v>
      </c>
      <c r="C24" s="94">
        <f>IFERROR('T.1. Prihodi'!C16*'T.4. Kredit'!AH14,0)</f>
        <v>0</v>
      </c>
      <c r="D24" s="94">
        <f>IFERROR('T.1. Prihodi'!D16*'T.4. Kredit'!AH14,0)</f>
        <v>0</v>
      </c>
      <c r="E24" s="94">
        <f>IFERROR('T.1. Prihodi'!E16*'T.4. Kredit'!AH14,0)</f>
        <v>0</v>
      </c>
      <c r="F24" s="94">
        <f>IFERROR('T.1. Prihodi'!F16*'T.4. Kredit'!AH14,0)</f>
        <v>0</v>
      </c>
      <c r="G24" s="94">
        <f>IFERROR('T.1. Prihodi'!G16*'T.4. Kredit'!AH14,0)</f>
        <v>0</v>
      </c>
      <c r="H24" s="94">
        <f>IFERROR('T.1. Prihodi'!H16*'T.4. Kredit'!AH14,0)</f>
        <v>0</v>
      </c>
      <c r="I24" s="94">
        <f>IFERROR('T.1. Prihodi'!I16*'T.4. Kredit'!AH14,0)</f>
        <v>0</v>
      </c>
      <c r="J24" s="94">
        <f>IFERROR('T.1. Prihodi'!J16*'T.4. Kredit'!AH14,0)</f>
        <v>0</v>
      </c>
      <c r="K24" s="94">
        <f>IFERROR('T.1. Prihodi'!K16*'T.4. Kredit'!AH14,0)</f>
        <v>0</v>
      </c>
      <c r="L24" s="94">
        <f>IFERROR('T.1. Prihodi'!L16*'T.4. Kredit'!AH14,0)</f>
        <v>0</v>
      </c>
      <c r="M24" s="94">
        <f>IFERROR('T.1. Prihodi'!M16*'T.4. Kredit'!AH14,0)</f>
        <v>0</v>
      </c>
      <c r="N24" s="44" t="s">
        <v>385</v>
      </c>
    </row>
    <row r="25" spans="1:14" ht="16.5" customHeight="1">
      <c r="A25" s="95" t="s">
        <v>410</v>
      </c>
      <c r="B25" s="96">
        <f t="shared" ref="B25:M25" si="5">B21+B22+B23+B24</f>
        <v>0</v>
      </c>
      <c r="C25" s="96">
        <f t="shared" si="5"/>
        <v>0</v>
      </c>
      <c r="D25" s="96">
        <f t="shared" si="5"/>
        <v>0</v>
      </c>
      <c r="E25" s="96">
        <f t="shared" si="5"/>
        <v>0</v>
      </c>
      <c r="F25" s="96">
        <f t="shared" si="5"/>
        <v>0</v>
      </c>
      <c r="G25" s="96">
        <f t="shared" si="5"/>
        <v>0</v>
      </c>
      <c r="H25" s="96">
        <f t="shared" si="5"/>
        <v>0</v>
      </c>
      <c r="I25" s="96">
        <f t="shared" si="5"/>
        <v>0</v>
      </c>
      <c r="J25" s="96">
        <f t="shared" si="5"/>
        <v>0</v>
      </c>
      <c r="K25" s="96">
        <f t="shared" si="5"/>
        <v>0</v>
      </c>
      <c r="L25" s="96">
        <f t="shared" si="5"/>
        <v>0</v>
      </c>
      <c r="M25" s="96">
        <f t="shared" si="5"/>
        <v>0</v>
      </c>
      <c r="N25" s="44" t="s">
        <v>385</v>
      </c>
    </row>
    <row r="26" spans="1:14" ht="16.5" customHeight="1">
      <c r="A26" s="93" t="s">
        <v>411</v>
      </c>
      <c r="B26" s="98">
        <f>'T.1. Prihodi'!B8</f>
        <v>0</v>
      </c>
      <c r="C26" s="98">
        <f>'T.1. Prihodi'!C8</f>
        <v>0</v>
      </c>
      <c r="D26" s="98">
        <f>'T.1. Prihodi'!D8</f>
        <v>0</v>
      </c>
      <c r="E26" s="98">
        <f>'T.1. Prihodi'!E8</f>
        <v>0</v>
      </c>
      <c r="F26" s="98">
        <f>'T.1. Prihodi'!F8</f>
        <v>0</v>
      </c>
      <c r="G26" s="98">
        <f>'T.1. Prihodi'!G8</f>
        <v>0</v>
      </c>
      <c r="H26" s="98">
        <f>'T.1. Prihodi'!H8</f>
        <v>0</v>
      </c>
      <c r="I26" s="98">
        <f>'T.1. Prihodi'!I8</f>
        <v>0</v>
      </c>
      <c r="J26" s="98">
        <f>'T.1. Prihodi'!J8</f>
        <v>0</v>
      </c>
      <c r="K26" s="98">
        <f>'T.1. Prihodi'!K8</f>
        <v>0</v>
      </c>
      <c r="L26" s="98">
        <f>'T.1. Prihodi'!L8</f>
        <v>0</v>
      </c>
      <c r="M26" s="98">
        <f>'T.1. Prihodi'!M8</f>
        <v>0</v>
      </c>
      <c r="N26" s="98">
        <f>SUM(B26:M26)</f>
        <v>0</v>
      </c>
    </row>
    <row r="27" spans="1:14" ht="16.5" customHeight="1">
      <c r="A27" s="93" t="s">
        <v>412</v>
      </c>
      <c r="B27" s="94">
        <f t="shared" ref="B27:M27" si="6">IFERROR(B20/B26,0)</f>
        <v>0</v>
      </c>
      <c r="C27" s="94">
        <f t="shared" si="6"/>
        <v>0</v>
      </c>
      <c r="D27" s="94">
        <f t="shared" si="6"/>
        <v>0</v>
      </c>
      <c r="E27" s="94">
        <f t="shared" si="6"/>
        <v>0</v>
      </c>
      <c r="F27" s="94">
        <f t="shared" si="6"/>
        <v>0</v>
      </c>
      <c r="G27" s="94">
        <f t="shared" si="6"/>
        <v>0</v>
      </c>
      <c r="H27" s="94">
        <f t="shared" si="6"/>
        <v>0</v>
      </c>
      <c r="I27" s="94">
        <f t="shared" si="6"/>
        <v>0</v>
      </c>
      <c r="J27" s="94">
        <f t="shared" si="6"/>
        <v>0</v>
      </c>
      <c r="K27" s="94">
        <f t="shared" si="6"/>
        <v>0</v>
      </c>
      <c r="L27" s="94">
        <f t="shared" si="6"/>
        <v>0</v>
      </c>
      <c r="M27" s="94">
        <f t="shared" si="6"/>
        <v>0</v>
      </c>
      <c r="N27" s="44" t="s">
        <v>385</v>
      </c>
    </row>
    <row r="28" spans="1:14" ht="16.5" customHeight="1">
      <c r="A28" s="93" t="s">
        <v>400</v>
      </c>
      <c r="B28" s="94">
        <f>'T.1. Prihodi'!B9</f>
        <v>0</v>
      </c>
      <c r="C28" s="94">
        <f>'T.1. Prihodi'!C9</f>
        <v>0</v>
      </c>
      <c r="D28" s="94">
        <f>'T.1. Prihodi'!D9</f>
        <v>0</v>
      </c>
      <c r="E28" s="94">
        <f>'T.1. Prihodi'!E9</f>
        <v>0</v>
      </c>
      <c r="F28" s="94">
        <f>'T.1. Prihodi'!F9</f>
        <v>0</v>
      </c>
      <c r="G28" s="94">
        <f>'T.1. Prihodi'!G9</f>
        <v>0</v>
      </c>
      <c r="H28" s="94">
        <f>'T.1. Prihodi'!H9</f>
        <v>0</v>
      </c>
      <c r="I28" s="94">
        <f>'T.1. Prihodi'!I9</f>
        <v>0</v>
      </c>
      <c r="J28" s="94">
        <f>'T.1. Prihodi'!J9</f>
        <v>0</v>
      </c>
      <c r="K28" s="94">
        <f>'T.1. Prihodi'!K9</f>
        <v>0</v>
      </c>
      <c r="L28" s="94">
        <f>'T.1. Prihodi'!L9</f>
        <v>0</v>
      </c>
      <c r="M28" s="94">
        <f>'T.1. Prihodi'!M9</f>
        <v>0</v>
      </c>
      <c r="N28" s="44" t="s">
        <v>385</v>
      </c>
    </row>
    <row r="29" spans="1:14" ht="16.5" customHeight="1">
      <c r="A29" s="93" t="s">
        <v>413</v>
      </c>
      <c r="B29" s="94">
        <f t="shared" ref="B29:M29" si="7">IFERROR(B28-B27,0)</f>
        <v>0</v>
      </c>
      <c r="C29" s="94">
        <f t="shared" si="7"/>
        <v>0</v>
      </c>
      <c r="D29" s="94">
        <f t="shared" si="7"/>
        <v>0</v>
      </c>
      <c r="E29" s="94">
        <f t="shared" si="7"/>
        <v>0</v>
      </c>
      <c r="F29" s="94">
        <f t="shared" si="7"/>
        <v>0</v>
      </c>
      <c r="G29" s="94">
        <f t="shared" si="7"/>
        <v>0</v>
      </c>
      <c r="H29" s="94">
        <f t="shared" si="7"/>
        <v>0</v>
      </c>
      <c r="I29" s="94">
        <f t="shared" si="7"/>
        <v>0</v>
      </c>
      <c r="J29" s="94">
        <f t="shared" si="7"/>
        <v>0</v>
      </c>
      <c r="K29" s="94">
        <f t="shared" si="7"/>
        <v>0</v>
      </c>
      <c r="L29" s="94">
        <f t="shared" si="7"/>
        <v>0</v>
      </c>
      <c r="M29" s="94">
        <f t="shared" si="7"/>
        <v>0</v>
      </c>
      <c r="N29" s="44" t="s">
        <v>385</v>
      </c>
    </row>
    <row r="30" spans="1:14" ht="16.5" customHeight="1">
      <c r="A30" s="95" t="s">
        <v>414</v>
      </c>
      <c r="B30" s="99">
        <f t="shared" ref="B30:M30" si="8">IFERROR(B25/B29,0)</f>
        <v>0</v>
      </c>
      <c r="C30" s="99">
        <f t="shared" si="8"/>
        <v>0</v>
      </c>
      <c r="D30" s="99">
        <f t="shared" si="8"/>
        <v>0</v>
      </c>
      <c r="E30" s="99">
        <f t="shared" si="8"/>
        <v>0</v>
      </c>
      <c r="F30" s="99">
        <f t="shared" si="8"/>
        <v>0</v>
      </c>
      <c r="G30" s="99">
        <f t="shared" si="8"/>
        <v>0</v>
      </c>
      <c r="H30" s="99">
        <f t="shared" si="8"/>
        <v>0</v>
      </c>
      <c r="I30" s="99">
        <f t="shared" si="8"/>
        <v>0</v>
      </c>
      <c r="J30" s="99">
        <f t="shared" si="8"/>
        <v>0</v>
      </c>
      <c r="K30" s="99">
        <f t="shared" si="8"/>
        <v>0</v>
      </c>
      <c r="L30" s="99">
        <f t="shared" si="8"/>
        <v>0</v>
      </c>
      <c r="M30" s="99">
        <f t="shared" si="8"/>
        <v>0</v>
      </c>
      <c r="N30" s="99">
        <f>SUM(B30:M30)</f>
        <v>0</v>
      </c>
    </row>
    <row r="31" spans="1:14" ht="16.5" customHeight="1">
      <c r="A31" s="95" t="s">
        <v>415</v>
      </c>
      <c r="B31" s="100">
        <f t="shared" ref="B31:M31" si="9">IFERROR(B30/B26,0)</f>
        <v>0</v>
      </c>
      <c r="C31" s="100">
        <f t="shared" si="9"/>
        <v>0</v>
      </c>
      <c r="D31" s="100">
        <f t="shared" si="9"/>
        <v>0</v>
      </c>
      <c r="E31" s="100">
        <f t="shared" si="9"/>
        <v>0</v>
      </c>
      <c r="F31" s="100">
        <f t="shared" si="9"/>
        <v>0</v>
      </c>
      <c r="G31" s="100">
        <f t="shared" si="9"/>
        <v>0</v>
      </c>
      <c r="H31" s="100">
        <f t="shared" si="9"/>
        <v>0</v>
      </c>
      <c r="I31" s="100">
        <f t="shared" si="9"/>
        <v>0</v>
      </c>
      <c r="J31" s="100">
        <f t="shared" si="9"/>
        <v>0</v>
      </c>
      <c r="K31" s="100">
        <f t="shared" si="9"/>
        <v>0</v>
      </c>
      <c r="L31" s="100">
        <f t="shared" si="9"/>
        <v>0</v>
      </c>
      <c r="M31" s="100">
        <f t="shared" si="9"/>
        <v>0</v>
      </c>
      <c r="N31" s="44" t="s">
        <v>385</v>
      </c>
    </row>
    <row r="32" spans="1:14" ht="16.5" customHeight="1">
      <c r="A32" s="95" t="s">
        <v>416</v>
      </c>
      <c r="B32" s="100">
        <f t="shared" ref="B32:M32" si="10">IFERROR(1-B31,0)</f>
        <v>1</v>
      </c>
      <c r="C32" s="100">
        <f t="shared" si="10"/>
        <v>1</v>
      </c>
      <c r="D32" s="100">
        <f t="shared" si="10"/>
        <v>1</v>
      </c>
      <c r="E32" s="100">
        <f t="shared" si="10"/>
        <v>1</v>
      </c>
      <c r="F32" s="100">
        <f t="shared" si="10"/>
        <v>1</v>
      </c>
      <c r="G32" s="100">
        <f t="shared" si="10"/>
        <v>1</v>
      </c>
      <c r="H32" s="100">
        <f t="shared" si="10"/>
        <v>1</v>
      </c>
      <c r="I32" s="100">
        <f t="shared" si="10"/>
        <v>1</v>
      </c>
      <c r="J32" s="100">
        <f t="shared" si="10"/>
        <v>1</v>
      </c>
      <c r="K32" s="100">
        <f t="shared" si="10"/>
        <v>1</v>
      </c>
      <c r="L32" s="100">
        <f t="shared" si="10"/>
        <v>1</v>
      </c>
      <c r="M32" s="100">
        <f t="shared" si="10"/>
        <v>1</v>
      </c>
      <c r="N32" s="44" t="s">
        <v>385</v>
      </c>
    </row>
  </sheetData>
  <mergeCells count="2">
    <mergeCell ref="A1:N1"/>
    <mergeCell ref="A2:N2"/>
  </mergeCells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O34"/>
  <sheetViews>
    <sheetView zoomScaleNormal="100" workbookViewId="0">
      <pane xSplit="2" ySplit="11" topLeftCell="C12" activePane="bottomRight" state="frozen"/>
      <selection pane="bottomRight" sqref="A1:AO1"/>
      <selection pane="bottomLeft" activeCell="A12" sqref="A12"/>
      <selection pane="topRight" activeCell="C1" sqref="C1"/>
    </sheetView>
  </sheetViews>
  <sheetFormatPr defaultColWidth="8.7109375" defaultRowHeight="14.45"/>
  <cols>
    <col min="1" max="1" width="32" customWidth="1"/>
    <col min="2" max="2" width="11" customWidth="1"/>
    <col min="3" max="38" width="10" customWidth="1"/>
    <col min="39" max="41" width="13" customWidth="1"/>
  </cols>
  <sheetData>
    <row r="1" spans="1:41" ht="30" customHeight="1">
      <c r="A1" s="164" t="s">
        <v>417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</row>
    <row r="2" spans="1:41" ht="21.75" customHeight="1">
      <c r="A2" s="165" t="s">
        <v>418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</row>
    <row r="3" spans="1:41" ht="21.75" customHeight="1">
      <c r="A3" s="162" t="s">
        <v>419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</row>
    <row r="4" spans="1:41" ht="21.75" customHeight="1">
      <c r="A4" s="101" t="s">
        <v>420</v>
      </c>
      <c r="B4" s="101" t="s">
        <v>421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1" t="s">
        <v>171</v>
      </c>
      <c r="AN4" s="101" t="s">
        <v>172</v>
      </c>
      <c r="AO4" s="101" t="s">
        <v>173</v>
      </c>
    </row>
    <row r="5" spans="1:41" ht="19.5" customHeight="1">
      <c r="A5" s="103" t="s">
        <v>422</v>
      </c>
      <c r="B5" s="104">
        <f>B16</f>
        <v>0</v>
      </c>
      <c r="AM5" s="104">
        <f>AM16</f>
        <v>0</v>
      </c>
      <c r="AN5" s="104">
        <f>AN16</f>
        <v>0</v>
      </c>
      <c r="AO5" s="104">
        <f>AO16</f>
        <v>0</v>
      </c>
    </row>
    <row r="6" spans="1:41" ht="19.5" customHeight="1">
      <c r="A6" s="105" t="s">
        <v>423</v>
      </c>
      <c r="B6" s="106">
        <f>B26</f>
        <v>0</v>
      </c>
      <c r="AM6" s="106">
        <f>AM26</f>
        <v>0</v>
      </c>
      <c r="AN6" s="106">
        <f>AN26</f>
        <v>0</v>
      </c>
      <c r="AO6" s="106">
        <f>AO26</f>
        <v>0</v>
      </c>
    </row>
    <row r="7" spans="1:41" ht="21.75" customHeight="1">
      <c r="A7" s="107" t="s">
        <v>424</v>
      </c>
      <c r="B7" s="108">
        <f>B30</f>
        <v>0</v>
      </c>
      <c r="AM7" s="108">
        <f>AM30</f>
        <v>0</v>
      </c>
      <c r="AN7" s="108">
        <f>AN30</f>
        <v>0</v>
      </c>
      <c r="AO7" s="108">
        <f>AO30</f>
        <v>0</v>
      </c>
    </row>
    <row r="8" spans="1:41" ht="19.5" customHeight="1">
      <c r="A8" s="11" t="s">
        <v>425</v>
      </c>
      <c r="B8" s="109">
        <f>B30</f>
        <v>0</v>
      </c>
      <c r="AM8" s="109">
        <f>MIN(C30:N30)</f>
        <v>0</v>
      </c>
      <c r="AN8" s="109">
        <f>MIN(O30:Z30)</f>
        <v>0</v>
      </c>
      <c r="AO8" s="109">
        <f>MIN(AA30:AL30)</f>
        <v>0</v>
      </c>
    </row>
    <row r="9" spans="1:41" ht="7.5" customHeight="1"/>
    <row r="10" spans="1:41" ht="21.75" customHeight="1">
      <c r="A10" s="162" t="s">
        <v>426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</row>
    <row r="11" spans="1:41" ht="31.5" customHeight="1">
      <c r="A11" s="101" t="s">
        <v>427</v>
      </c>
      <c r="B11" s="101" t="s">
        <v>428</v>
      </c>
      <c r="C11" s="15" t="s">
        <v>429</v>
      </c>
      <c r="D11" s="15" t="s">
        <v>430</v>
      </c>
      <c r="E11" s="15" t="s">
        <v>431</v>
      </c>
      <c r="F11" s="15" t="s">
        <v>432</v>
      </c>
      <c r="G11" s="15" t="s">
        <v>433</v>
      </c>
      <c r="H11" s="15" t="s">
        <v>434</v>
      </c>
      <c r="I11" s="15" t="s">
        <v>435</v>
      </c>
      <c r="J11" s="15" t="s">
        <v>436</v>
      </c>
      <c r="K11" s="15" t="s">
        <v>437</v>
      </c>
      <c r="L11" s="15" t="s">
        <v>438</v>
      </c>
      <c r="M11" s="15" t="s">
        <v>439</v>
      </c>
      <c r="N11" s="15" t="s">
        <v>440</v>
      </c>
      <c r="O11" s="15" t="s">
        <v>441</v>
      </c>
      <c r="P11" s="15" t="s">
        <v>442</v>
      </c>
      <c r="Q11" s="15" t="s">
        <v>443</v>
      </c>
      <c r="R11" s="15" t="s">
        <v>444</v>
      </c>
      <c r="S11" s="15" t="s">
        <v>445</v>
      </c>
      <c r="T11" s="15" t="s">
        <v>446</v>
      </c>
      <c r="U11" s="15" t="s">
        <v>447</v>
      </c>
      <c r="V11" s="15" t="s">
        <v>448</v>
      </c>
      <c r="W11" s="15" t="s">
        <v>449</v>
      </c>
      <c r="X11" s="15" t="s">
        <v>450</v>
      </c>
      <c r="Y11" s="15" t="s">
        <v>451</v>
      </c>
      <c r="Z11" s="15" t="s">
        <v>452</v>
      </c>
      <c r="AA11" s="15" t="s">
        <v>453</v>
      </c>
      <c r="AB11" s="15" t="s">
        <v>454</v>
      </c>
      <c r="AC11" s="15" t="s">
        <v>455</v>
      </c>
      <c r="AD11" s="15" t="s">
        <v>456</v>
      </c>
      <c r="AE11" s="15" t="s">
        <v>457</v>
      </c>
      <c r="AF11" s="15" t="s">
        <v>458</v>
      </c>
      <c r="AG11" s="15" t="s">
        <v>459</v>
      </c>
      <c r="AH11" s="15" t="s">
        <v>460</v>
      </c>
      <c r="AI11" s="15" t="s">
        <v>461</v>
      </c>
      <c r="AJ11" s="15" t="s">
        <v>462</v>
      </c>
      <c r="AK11" s="15" t="s">
        <v>463</v>
      </c>
      <c r="AL11" s="15" t="s">
        <v>464</v>
      </c>
      <c r="AM11" s="101" t="s">
        <v>465</v>
      </c>
      <c r="AN11" s="101" t="s">
        <v>466</v>
      </c>
      <c r="AO11" s="101" t="s">
        <v>467</v>
      </c>
    </row>
    <row r="12" spans="1:41" ht="19.5" customHeight="1">
      <c r="A12" s="172" t="s">
        <v>468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</row>
    <row r="13" spans="1:41" ht="15" customHeight="1">
      <c r="A13" s="110" t="s">
        <v>469</v>
      </c>
      <c r="B13" s="21"/>
      <c r="C13" s="21">
        <f>'T.7. P&amp;L'!B4*'T.1. Prihodi'!B20</f>
        <v>0</v>
      </c>
      <c r="D13" s="21">
        <f>'T.7. P&amp;L'!B4*'T.1. Prihodi'!C20</f>
        <v>0</v>
      </c>
      <c r="E13" s="21">
        <f>'T.7. P&amp;L'!B4*'T.1. Prihodi'!D20</f>
        <v>0</v>
      </c>
      <c r="F13" s="21">
        <f>'T.7. P&amp;L'!B4*'T.1. Prihodi'!E20</f>
        <v>0</v>
      </c>
      <c r="G13" s="21">
        <f>'T.7. P&amp;L'!B4*'T.1. Prihodi'!F20</f>
        <v>0</v>
      </c>
      <c r="H13" s="21">
        <f>'T.7. P&amp;L'!B4*'T.1. Prihodi'!G20</f>
        <v>0</v>
      </c>
      <c r="I13" s="21">
        <f>'T.7. P&amp;L'!B4*'T.1. Prihodi'!H20</f>
        <v>0</v>
      </c>
      <c r="J13" s="21">
        <f>'T.7. P&amp;L'!B4*'T.1. Prihodi'!I20</f>
        <v>0</v>
      </c>
      <c r="K13" s="21">
        <f>'T.7. P&amp;L'!B4*'T.1. Prihodi'!J20</f>
        <v>0</v>
      </c>
      <c r="L13" s="21">
        <f>'T.7. P&amp;L'!B4*'T.1. Prihodi'!K20</f>
        <v>0</v>
      </c>
      <c r="M13" s="21">
        <f>'T.7. P&amp;L'!B4*'T.1. Prihodi'!L20</f>
        <v>0</v>
      </c>
      <c r="N13" s="21">
        <f>'T.7. P&amp;L'!B4*'T.1. Prihodi'!M20</f>
        <v>0</v>
      </c>
      <c r="O13" s="21">
        <f>'T.7. P&amp;L'!C4*'T.1. Prihodi'!B20</f>
        <v>0</v>
      </c>
      <c r="P13" s="21">
        <f>'T.7. P&amp;L'!C4*'T.1. Prihodi'!C20</f>
        <v>0</v>
      </c>
      <c r="Q13" s="21">
        <f>'T.7. P&amp;L'!C4*'T.1. Prihodi'!D20</f>
        <v>0</v>
      </c>
      <c r="R13" s="21">
        <f>'T.7. P&amp;L'!C4*'T.1. Prihodi'!E20</f>
        <v>0</v>
      </c>
      <c r="S13" s="21">
        <f>'T.7. P&amp;L'!C4*'T.1. Prihodi'!F20</f>
        <v>0</v>
      </c>
      <c r="T13" s="21">
        <f>'T.7. P&amp;L'!C4*'T.1. Prihodi'!G20</f>
        <v>0</v>
      </c>
      <c r="U13" s="21">
        <f>'T.7. P&amp;L'!C4*'T.1. Prihodi'!H20</f>
        <v>0</v>
      </c>
      <c r="V13" s="21">
        <f>'T.7. P&amp;L'!C4*'T.1. Prihodi'!I20</f>
        <v>0</v>
      </c>
      <c r="W13" s="21">
        <f>'T.7. P&amp;L'!C4*'T.1. Prihodi'!J20</f>
        <v>0</v>
      </c>
      <c r="X13" s="21">
        <f>'T.7. P&amp;L'!C4*'T.1. Prihodi'!K20</f>
        <v>0</v>
      </c>
      <c r="Y13" s="21">
        <f>'T.7. P&amp;L'!C4*'T.1. Prihodi'!L20</f>
        <v>0</v>
      </c>
      <c r="Z13" s="21">
        <f>'T.7. P&amp;L'!C4*'T.1. Prihodi'!M20</f>
        <v>0</v>
      </c>
      <c r="AA13" s="21">
        <f>'T.7. P&amp;L'!D4*'T.1. Prihodi'!B20</f>
        <v>0</v>
      </c>
      <c r="AB13" s="21">
        <f>'T.7. P&amp;L'!D4*'T.1. Prihodi'!C20</f>
        <v>0</v>
      </c>
      <c r="AC13" s="21">
        <f>'T.7. P&amp;L'!D4*'T.1. Prihodi'!D20</f>
        <v>0</v>
      </c>
      <c r="AD13" s="21">
        <f>'T.7. P&amp;L'!D4*'T.1. Prihodi'!E20</f>
        <v>0</v>
      </c>
      <c r="AE13" s="21">
        <f>'T.7. P&amp;L'!D4*'T.1. Prihodi'!F20</f>
        <v>0</v>
      </c>
      <c r="AF13" s="21">
        <f>'T.7. P&amp;L'!D4*'T.1. Prihodi'!G20</f>
        <v>0</v>
      </c>
      <c r="AG13" s="21">
        <f>'T.7. P&amp;L'!D4*'T.1. Prihodi'!H20</f>
        <v>0</v>
      </c>
      <c r="AH13" s="21">
        <f>'T.7. P&amp;L'!D4*'T.1. Prihodi'!I20</f>
        <v>0</v>
      </c>
      <c r="AI13" s="21">
        <f>'T.7. P&amp;L'!D4*'T.1. Prihodi'!J20</f>
        <v>0</v>
      </c>
      <c r="AJ13" s="21">
        <f>'T.7. P&amp;L'!D4*'T.1. Prihodi'!K20</f>
        <v>0</v>
      </c>
      <c r="AK13" s="21">
        <f>'T.7. P&amp;L'!D4*'T.1. Prihodi'!L20</f>
        <v>0</v>
      </c>
      <c r="AL13" s="21">
        <f>'T.7. P&amp;L'!D4*'T.1. Prihodi'!M20</f>
        <v>0</v>
      </c>
      <c r="AM13" s="111">
        <f>SUM(C13:N13)</f>
        <v>0</v>
      </c>
      <c r="AN13" s="111">
        <f>SUM(O13:Z13)</f>
        <v>0</v>
      </c>
      <c r="AO13" s="111">
        <f>SUM(AA13:AL13)</f>
        <v>0</v>
      </c>
    </row>
    <row r="14" spans="1:41" ht="15" customHeight="1">
      <c r="A14" s="110" t="s">
        <v>470</v>
      </c>
      <c r="B14" s="112">
        <f>'T.3. Finansiranje'!B16+'T.3. Finansiranje'!B19+'T.3. Finansiranje'!B22</f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111">
        <f>B14</f>
        <v>0</v>
      </c>
      <c r="AN14" s="111">
        <v>0</v>
      </c>
      <c r="AO14" s="111">
        <v>0</v>
      </c>
    </row>
    <row r="15" spans="1:41" ht="15" customHeight="1">
      <c r="A15" s="110" t="s">
        <v>471</v>
      </c>
      <c r="B15" s="112">
        <f>'T.3. Finansiranje'!B17+'T.3. Finansiranje'!B20+'T.3. Finansiranje'!B23</f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111">
        <f>B15</f>
        <v>0</v>
      </c>
      <c r="AN15" s="111">
        <v>0</v>
      </c>
      <c r="AO15" s="111">
        <v>0</v>
      </c>
    </row>
    <row r="16" spans="1:41" ht="21.75" customHeight="1">
      <c r="A16" s="113" t="s">
        <v>472</v>
      </c>
      <c r="B16" s="114">
        <f t="shared" ref="B16:AL16" si="0">SUM(B13:B15)</f>
        <v>0</v>
      </c>
      <c r="C16" s="114">
        <f t="shared" si="0"/>
        <v>0</v>
      </c>
      <c r="D16" s="114">
        <f t="shared" si="0"/>
        <v>0</v>
      </c>
      <c r="E16" s="114">
        <f t="shared" si="0"/>
        <v>0</v>
      </c>
      <c r="F16" s="114">
        <f t="shared" si="0"/>
        <v>0</v>
      </c>
      <c r="G16" s="114">
        <f t="shared" si="0"/>
        <v>0</v>
      </c>
      <c r="H16" s="114">
        <f t="shared" si="0"/>
        <v>0</v>
      </c>
      <c r="I16" s="114">
        <f t="shared" si="0"/>
        <v>0</v>
      </c>
      <c r="J16" s="114">
        <f t="shared" si="0"/>
        <v>0</v>
      </c>
      <c r="K16" s="114">
        <f t="shared" si="0"/>
        <v>0</v>
      </c>
      <c r="L16" s="114">
        <f t="shared" si="0"/>
        <v>0</v>
      </c>
      <c r="M16" s="114">
        <f t="shared" si="0"/>
        <v>0</v>
      </c>
      <c r="N16" s="114">
        <f t="shared" si="0"/>
        <v>0</v>
      </c>
      <c r="O16" s="114">
        <f t="shared" si="0"/>
        <v>0</v>
      </c>
      <c r="P16" s="114">
        <f t="shared" si="0"/>
        <v>0</v>
      </c>
      <c r="Q16" s="114">
        <f t="shared" si="0"/>
        <v>0</v>
      </c>
      <c r="R16" s="114">
        <f t="shared" si="0"/>
        <v>0</v>
      </c>
      <c r="S16" s="114">
        <f t="shared" si="0"/>
        <v>0</v>
      </c>
      <c r="T16" s="114">
        <f t="shared" si="0"/>
        <v>0</v>
      </c>
      <c r="U16" s="114">
        <f t="shared" si="0"/>
        <v>0</v>
      </c>
      <c r="V16" s="114">
        <f t="shared" si="0"/>
        <v>0</v>
      </c>
      <c r="W16" s="114">
        <f t="shared" si="0"/>
        <v>0</v>
      </c>
      <c r="X16" s="114">
        <f t="shared" si="0"/>
        <v>0</v>
      </c>
      <c r="Y16" s="114">
        <f t="shared" si="0"/>
        <v>0</v>
      </c>
      <c r="Z16" s="114">
        <f t="shared" si="0"/>
        <v>0</v>
      </c>
      <c r="AA16" s="114">
        <f t="shared" si="0"/>
        <v>0</v>
      </c>
      <c r="AB16" s="114">
        <f t="shared" si="0"/>
        <v>0</v>
      </c>
      <c r="AC16" s="114">
        <f t="shared" si="0"/>
        <v>0</v>
      </c>
      <c r="AD16" s="114">
        <f t="shared" si="0"/>
        <v>0</v>
      </c>
      <c r="AE16" s="114">
        <f t="shared" si="0"/>
        <v>0</v>
      </c>
      <c r="AF16" s="114">
        <f t="shared" si="0"/>
        <v>0</v>
      </c>
      <c r="AG16" s="114">
        <f t="shared" si="0"/>
        <v>0</v>
      </c>
      <c r="AH16" s="114">
        <f t="shared" si="0"/>
        <v>0</v>
      </c>
      <c r="AI16" s="114">
        <f t="shared" si="0"/>
        <v>0</v>
      </c>
      <c r="AJ16" s="114">
        <f t="shared" si="0"/>
        <v>0</v>
      </c>
      <c r="AK16" s="114">
        <f t="shared" si="0"/>
        <v>0</v>
      </c>
      <c r="AL16" s="114">
        <f t="shared" si="0"/>
        <v>0</v>
      </c>
      <c r="AM16" s="114">
        <f>SUM(C16:N16)</f>
        <v>0</v>
      </c>
      <c r="AN16" s="114">
        <f>SUM(O16:Z16)</f>
        <v>0</v>
      </c>
      <c r="AO16" s="114">
        <f>SUM(AA16:AL16)</f>
        <v>0</v>
      </c>
    </row>
    <row r="17" spans="1:41" ht="19.5" customHeight="1">
      <c r="A17" s="172" t="s">
        <v>473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</row>
    <row r="18" spans="1:41" ht="15" customHeight="1">
      <c r="A18" s="110" t="s">
        <v>474</v>
      </c>
      <c r="B18" s="112">
        <f>'T.3. Finansiranje'!B9+'T.3. Finansiranje'!B10</f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111">
        <f>B18</f>
        <v>0</v>
      </c>
      <c r="AN18" s="111">
        <v>0</v>
      </c>
      <c r="AO18" s="111">
        <v>0</v>
      </c>
    </row>
    <row r="19" spans="1:41" ht="15" customHeight="1">
      <c r="A19" s="110" t="s">
        <v>475</v>
      </c>
      <c r="B19" s="21">
        <v>0</v>
      </c>
      <c r="C19" s="112">
        <f>'T.3. Finansiranje'!B11</f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111">
        <f>C19</f>
        <v>0</v>
      </c>
      <c r="AN19" s="111">
        <v>0</v>
      </c>
      <c r="AO19" s="111">
        <v>0</v>
      </c>
    </row>
    <row r="20" spans="1:41" ht="15" customHeight="1">
      <c r="A20" s="110" t="s">
        <v>476</v>
      </c>
      <c r="B20" s="21"/>
      <c r="C20" s="21">
        <f>'T.7. P&amp;L'!B5*'T.1. Prihodi'!B20</f>
        <v>0</v>
      </c>
      <c r="D20" s="21">
        <f>'T.7. P&amp;L'!B5*'T.1. Prihodi'!C20</f>
        <v>0</v>
      </c>
      <c r="E20" s="21">
        <f>'T.7. P&amp;L'!B5*'T.1. Prihodi'!D20</f>
        <v>0</v>
      </c>
      <c r="F20" s="21">
        <f>'T.7. P&amp;L'!B5*'T.1. Prihodi'!E20</f>
        <v>0</v>
      </c>
      <c r="G20" s="21">
        <f>'T.7. P&amp;L'!B5*'T.1. Prihodi'!F20</f>
        <v>0</v>
      </c>
      <c r="H20" s="21">
        <f>'T.7. P&amp;L'!B5*'T.1. Prihodi'!G20</f>
        <v>0</v>
      </c>
      <c r="I20" s="21">
        <f>'T.7. P&amp;L'!B5*'T.1. Prihodi'!H20</f>
        <v>0</v>
      </c>
      <c r="J20" s="21">
        <f>'T.7. P&amp;L'!B5*'T.1. Prihodi'!I20</f>
        <v>0</v>
      </c>
      <c r="K20" s="21">
        <f>'T.7. P&amp;L'!B5*'T.1. Prihodi'!J20</f>
        <v>0</v>
      </c>
      <c r="L20" s="21">
        <f>'T.7. P&amp;L'!B5*'T.1. Prihodi'!K20</f>
        <v>0</v>
      </c>
      <c r="M20" s="21">
        <f>'T.7. P&amp;L'!B5*'T.1. Prihodi'!L20</f>
        <v>0</v>
      </c>
      <c r="N20" s="21">
        <f>'T.7. P&amp;L'!B5*'T.1. Prihodi'!M20</f>
        <v>0</v>
      </c>
      <c r="O20" s="21">
        <f>'T.7. P&amp;L'!C5*'T.1. Prihodi'!B20</f>
        <v>0</v>
      </c>
      <c r="P20" s="21">
        <f>'T.7. P&amp;L'!C5*'T.1. Prihodi'!C20</f>
        <v>0</v>
      </c>
      <c r="Q20" s="21">
        <f>'T.7. P&amp;L'!C5*'T.1. Prihodi'!D20</f>
        <v>0</v>
      </c>
      <c r="R20" s="21">
        <f>'T.7. P&amp;L'!C5*'T.1. Prihodi'!E20</f>
        <v>0</v>
      </c>
      <c r="S20" s="21">
        <f>'T.7. P&amp;L'!C5*'T.1. Prihodi'!F20</f>
        <v>0</v>
      </c>
      <c r="T20" s="21">
        <f>'T.7. P&amp;L'!C5*'T.1. Prihodi'!G20</f>
        <v>0</v>
      </c>
      <c r="U20" s="21">
        <f>'T.7. P&amp;L'!C5*'T.1. Prihodi'!H20</f>
        <v>0</v>
      </c>
      <c r="V20" s="21">
        <f>'T.7. P&amp;L'!C5*'T.1. Prihodi'!I20</f>
        <v>0</v>
      </c>
      <c r="W20" s="21">
        <f>'T.7. P&amp;L'!C5*'T.1. Prihodi'!J20</f>
        <v>0</v>
      </c>
      <c r="X20" s="21">
        <f>'T.7. P&amp;L'!C5*'T.1. Prihodi'!K20</f>
        <v>0</v>
      </c>
      <c r="Y20" s="21">
        <f>'T.7. P&amp;L'!C5*'T.1. Prihodi'!L20</f>
        <v>0</v>
      </c>
      <c r="Z20" s="21">
        <f>'T.7. P&amp;L'!C5*'T.1. Prihodi'!M20</f>
        <v>0</v>
      </c>
      <c r="AA20" s="21">
        <f>'T.7. P&amp;L'!D5*'T.1. Prihodi'!B20</f>
        <v>0</v>
      </c>
      <c r="AB20" s="21">
        <f>'T.7. P&amp;L'!D5*'T.1. Prihodi'!C20</f>
        <v>0</v>
      </c>
      <c r="AC20" s="21">
        <f>'T.7. P&amp;L'!D5*'T.1. Prihodi'!D20</f>
        <v>0</v>
      </c>
      <c r="AD20" s="21">
        <f>'T.7. P&amp;L'!D5*'T.1. Prihodi'!E20</f>
        <v>0</v>
      </c>
      <c r="AE20" s="21">
        <f>'T.7. P&amp;L'!D5*'T.1. Prihodi'!F20</f>
        <v>0</v>
      </c>
      <c r="AF20" s="21">
        <f>'T.7. P&amp;L'!D5*'T.1. Prihodi'!G20</f>
        <v>0</v>
      </c>
      <c r="AG20" s="21">
        <f>'T.7. P&amp;L'!D5*'T.1. Prihodi'!H20</f>
        <v>0</v>
      </c>
      <c r="AH20" s="21">
        <f>'T.7. P&amp;L'!D5*'T.1. Prihodi'!I20</f>
        <v>0</v>
      </c>
      <c r="AI20" s="21">
        <f>'T.7. P&amp;L'!D5*'T.1. Prihodi'!J20</f>
        <v>0</v>
      </c>
      <c r="AJ20" s="21">
        <f>'T.7. P&amp;L'!D5*'T.1. Prihodi'!K20</f>
        <v>0</v>
      </c>
      <c r="AK20" s="21">
        <f>'T.7. P&amp;L'!D5*'T.1. Prihodi'!L20</f>
        <v>0</v>
      </c>
      <c r="AL20" s="21">
        <f>'T.7. P&amp;L'!D5*'T.1. Prihodi'!M20</f>
        <v>0</v>
      </c>
      <c r="AM20" s="111">
        <f t="shared" ref="AM20:AM26" si="1">SUM(C20:N20)</f>
        <v>0</v>
      </c>
      <c r="AN20" s="111">
        <f t="shared" ref="AN20:AN26" si="2">SUM(O20:Z20)</f>
        <v>0</v>
      </c>
      <c r="AO20" s="111">
        <f t="shared" ref="AO20:AO26" si="3">SUM(AA20:AL20)</f>
        <v>0</v>
      </c>
    </row>
    <row r="21" spans="1:41" ht="15" customHeight="1">
      <c r="A21" s="110" t="s">
        <v>477</v>
      </c>
      <c r="B21" s="21"/>
      <c r="C21" s="21">
        <f>IFERROR('T.7. P&amp;L'!B6/12,0)</f>
        <v>0</v>
      </c>
      <c r="D21" s="21">
        <f>IFERROR('T.7. P&amp;L'!B6/12,0)</f>
        <v>0</v>
      </c>
      <c r="E21" s="21">
        <f>IFERROR('T.7. P&amp;L'!B6/12,0)</f>
        <v>0</v>
      </c>
      <c r="F21" s="21">
        <f>IFERROR('T.7. P&amp;L'!B6/12,0)</f>
        <v>0</v>
      </c>
      <c r="G21" s="21">
        <f>IFERROR('T.7. P&amp;L'!B6/12,0)</f>
        <v>0</v>
      </c>
      <c r="H21" s="21">
        <f>IFERROR('T.7. P&amp;L'!B6/12,0)</f>
        <v>0</v>
      </c>
      <c r="I21" s="21">
        <f>IFERROR('T.7. P&amp;L'!B6/12,0)</f>
        <v>0</v>
      </c>
      <c r="J21" s="21">
        <f>IFERROR('T.7. P&amp;L'!B6/12,0)</f>
        <v>0</v>
      </c>
      <c r="K21" s="21">
        <f>IFERROR('T.7. P&amp;L'!B6/12,0)</f>
        <v>0</v>
      </c>
      <c r="L21" s="21">
        <f>IFERROR('T.7. P&amp;L'!B6/12,0)</f>
        <v>0</v>
      </c>
      <c r="M21" s="21">
        <f>IFERROR('T.7. P&amp;L'!B6/12,0)</f>
        <v>0</v>
      </c>
      <c r="N21" s="21">
        <f>IFERROR('T.7. P&amp;L'!B6/12,0)</f>
        <v>0</v>
      </c>
      <c r="O21" s="21">
        <f>IFERROR('T.7. P&amp;L'!C6/12,0)</f>
        <v>0</v>
      </c>
      <c r="P21" s="21">
        <f>IFERROR('T.7. P&amp;L'!C6/12,0)</f>
        <v>0</v>
      </c>
      <c r="Q21" s="21">
        <f>IFERROR('T.7. P&amp;L'!C6/12,0)</f>
        <v>0</v>
      </c>
      <c r="R21" s="21">
        <f>IFERROR('T.7. P&amp;L'!C6/12,0)</f>
        <v>0</v>
      </c>
      <c r="S21" s="21">
        <f>IFERROR('T.7. P&amp;L'!C6/12,0)</f>
        <v>0</v>
      </c>
      <c r="T21" s="21">
        <f>IFERROR('T.7. P&amp;L'!C6/12,0)</f>
        <v>0</v>
      </c>
      <c r="U21" s="21">
        <f>IFERROR('T.7. P&amp;L'!C6/12,0)</f>
        <v>0</v>
      </c>
      <c r="V21" s="21">
        <f>IFERROR('T.7. P&amp;L'!C6/12,0)</f>
        <v>0</v>
      </c>
      <c r="W21" s="21">
        <f>IFERROR('T.7. P&amp;L'!C6/12,0)</f>
        <v>0</v>
      </c>
      <c r="X21" s="21">
        <f>IFERROR('T.7. P&amp;L'!C6/12,0)</f>
        <v>0</v>
      </c>
      <c r="Y21" s="21">
        <f>IFERROR('T.7. P&amp;L'!C6/12,0)</f>
        <v>0</v>
      </c>
      <c r="Z21" s="21">
        <f>IFERROR('T.7. P&amp;L'!C6/12,0)</f>
        <v>0</v>
      </c>
      <c r="AA21" s="21">
        <f>IFERROR('T.7. P&amp;L'!D6/12,0)</f>
        <v>0</v>
      </c>
      <c r="AB21" s="21">
        <f>IFERROR('T.7. P&amp;L'!D6/12,0)</f>
        <v>0</v>
      </c>
      <c r="AC21" s="21">
        <f>IFERROR('T.7. P&amp;L'!D6/12,0)</f>
        <v>0</v>
      </c>
      <c r="AD21" s="21">
        <f>IFERROR('T.7. P&amp;L'!D6/12,0)</f>
        <v>0</v>
      </c>
      <c r="AE21" s="21">
        <f>IFERROR('T.7. P&amp;L'!D6/12,0)</f>
        <v>0</v>
      </c>
      <c r="AF21" s="21">
        <f>IFERROR('T.7. P&amp;L'!D6/12,0)</f>
        <v>0</v>
      </c>
      <c r="AG21" s="21">
        <f>IFERROR('T.7. P&amp;L'!D6/12,0)</f>
        <v>0</v>
      </c>
      <c r="AH21" s="21">
        <f>IFERROR('T.7. P&amp;L'!D6/12,0)</f>
        <v>0</v>
      </c>
      <c r="AI21" s="21">
        <f>IFERROR('T.7. P&amp;L'!D6/12,0)</f>
        <v>0</v>
      </c>
      <c r="AJ21" s="21">
        <f>IFERROR('T.7. P&amp;L'!D6/12,0)</f>
        <v>0</v>
      </c>
      <c r="AK21" s="21">
        <f>IFERROR('T.7. P&amp;L'!D6/12,0)</f>
        <v>0</v>
      </c>
      <c r="AL21" s="21">
        <f>IFERROR('T.7. P&amp;L'!D6/12,0)</f>
        <v>0</v>
      </c>
      <c r="AM21" s="111">
        <f t="shared" si="1"/>
        <v>0</v>
      </c>
      <c r="AN21" s="111">
        <f t="shared" si="2"/>
        <v>0</v>
      </c>
      <c r="AO21" s="111">
        <f t="shared" si="3"/>
        <v>0</v>
      </c>
    </row>
    <row r="22" spans="1:41" ht="15" customHeight="1">
      <c r="A22" s="110" t="s">
        <v>478</v>
      </c>
      <c r="B22" s="21"/>
      <c r="C22" s="21">
        <f>IFERROR('T.7. P&amp;L'!B8/12,0)</f>
        <v>0</v>
      </c>
      <c r="D22" s="21">
        <f>IFERROR('T.7. P&amp;L'!B8/12,0)</f>
        <v>0</v>
      </c>
      <c r="E22" s="21">
        <f>IFERROR('T.7. P&amp;L'!B8/12,0)</f>
        <v>0</v>
      </c>
      <c r="F22" s="21">
        <f>IFERROR('T.7. P&amp;L'!B8/12,0)</f>
        <v>0</v>
      </c>
      <c r="G22" s="21">
        <f>IFERROR('T.7. P&amp;L'!B8/12,0)</f>
        <v>0</v>
      </c>
      <c r="H22" s="21">
        <f>IFERROR('T.7. P&amp;L'!B8/12,0)</f>
        <v>0</v>
      </c>
      <c r="I22" s="21">
        <f>IFERROR('T.7. P&amp;L'!B8/12,0)</f>
        <v>0</v>
      </c>
      <c r="J22" s="21">
        <f>IFERROR('T.7. P&amp;L'!B8/12,0)</f>
        <v>0</v>
      </c>
      <c r="K22" s="21">
        <f>IFERROR('T.7. P&amp;L'!B8/12,0)</f>
        <v>0</v>
      </c>
      <c r="L22" s="21">
        <f>IFERROR('T.7. P&amp;L'!B8/12,0)</f>
        <v>0</v>
      </c>
      <c r="M22" s="21">
        <f>IFERROR('T.7. P&amp;L'!B8/12,0)</f>
        <v>0</v>
      </c>
      <c r="N22" s="21">
        <f>IFERROR('T.7. P&amp;L'!B8/12,0)</f>
        <v>0</v>
      </c>
      <c r="O22" s="21">
        <f>IFERROR('T.7. P&amp;L'!C8/12,0)</f>
        <v>0</v>
      </c>
      <c r="P22" s="21">
        <f>IFERROR('T.7. P&amp;L'!C8/12,0)</f>
        <v>0</v>
      </c>
      <c r="Q22" s="21">
        <f>IFERROR('T.7. P&amp;L'!C8/12,0)</f>
        <v>0</v>
      </c>
      <c r="R22" s="21">
        <f>IFERROR('T.7. P&amp;L'!C8/12,0)</f>
        <v>0</v>
      </c>
      <c r="S22" s="21">
        <f>IFERROR('T.7. P&amp;L'!C8/12,0)</f>
        <v>0</v>
      </c>
      <c r="T22" s="21">
        <f>IFERROR('T.7. P&amp;L'!C8/12,0)</f>
        <v>0</v>
      </c>
      <c r="U22" s="21">
        <f>IFERROR('T.7. P&amp;L'!C8/12,0)</f>
        <v>0</v>
      </c>
      <c r="V22" s="21">
        <f>IFERROR('T.7. P&amp;L'!C8/12,0)</f>
        <v>0</v>
      </c>
      <c r="W22" s="21">
        <f>IFERROR('T.7. P&amp;L'!C8/12,0)</f>
        <v>0</v>
      </c>
      <c r="X22" s="21">
        <f>IFERROR('T.7. P&amp;L'!C8/12,0)</f>
        <v>0</v>
      </c>
      <c r="Y22" s="21">
        <f>IFERROR('T.7. P&amp;L'!C8/12,0)</f>
        <v>0</v>
      </c>
      <c r="Z22" s="21">
        <f>IFERROR('T.7. P&amp;L'!C8/12,0)</f>
        <v>0</v>
      </c>
      <c r="AA22" s="21">
        <f>IFERROR('T.7. P&amp;L'!D8/12,0)</f>
        <v>0</v>
      </c>
      <c r="AB22" s="21">
        <f>IFERROR('T.7. P&amp;L'!D8/12,0)</f>
        <v>0</v>
      </c>
      <c r="AC22" s="21">
        <f>IFERROR('T.7. P&amp;L'!D8/12,0)</f>
        <v>0</v>
      </c>
      <c r="AD22" s="21">
        <f>IFERROR('T.7. P&amp;L'!D8/12,0)</f>
        <v>0</v>
      </c>
      <c r="AE22" s="21">
        <f>IFERROR('T.7. P&amp;L'!D8/12,0)</f>
        <v>0</v>
      </c>
      <c r="AF22" s="21">
        <f>IFERROR('T.7. P&amp;L'!D8/12,0)</f>
        <v>0</v>
      </c>
      <c r="AG22" s="21">
        <f>IFERROR('T.7. P&amp;L'!D8/12,0)</f>
        <v>0</v>
      </c>
      <c r="AH22" s="21">
        <f>IFERROR('T.7. P&amp;L'!D8/12,0)</f>
        <v>0</v>
      </c>
      <c r="AI22" s="21">
        <f>IFERROR('T.7. P&amp;L'!D8/12,0)</f>
        <v>0</v>
      </c>
      <c r="AJ22" s="21">
        <f>IFERROR('T.7. P&amp;L'!D8/12,0)</f>
        <v>0</v>
      </c>
      <c r="AK22" s="21">
        <f>IFERROR('T.7. P&amp;L'!D8/12,0)</f>
        <v>0</v>
      </c>
      <c r="AL22" s="21">
        <f>IFERROR('T.7. P&amp;L'!D8/12,0)</f>
        <v>0</v>
      </c>
      <c r="AM22" s="111">
        <f t="shared" si="1"/>
        <v>0</v>
      </c>
      <c r="AN22" s="111">
        <f t="shared" si="2"/>
        <v>0</v>
      </c>
      <c r="AO22" s="111">
        <f t="shared" si="3"/>
        <v>0</v>
      </c>
    </row>
    <row r="23" spans="1:41" ht="15" customHeight="1">
      <c r="A23" s="110" t="s">
        <v>479</v>
      </c>
      <c r="B23" s="21"/>
      <c r="C23" s="21">
        <f>IFERROR('T.5. Troš. promocije'!D14/12,0)</f>
        <v>0</v>
      </c>
      <c r="D23" s="21">
        <f>IFERROR('T.5. Troš. promocije'!D14/12,0)</f>
        <v>0</v>
      </c>
      <c r="E23" s="21">
        <f>IFERROR('T.5. Troš. promocije'!D14/12,0)</f>
        <v>0</v>
      </c>
      <c r="F23" s="21">
        <f>IFERROR('T.5. Troš. promocije'!D14/12,0)</f>
        <v>0</v>
      </c>
      <c r="G23" s="21">
        <f>IFERROR('T.5. Troš. promocije'!D14/12,0)</f>
        <v>0</v>
      </c>
      <c r="H23" s="21">
        <f>IFERROR('T.5. Troš. promocije'!D14/12,0)</f>
        <v>0</v>
      </c>
      <c r="I23" s="21">
        <f>IFERROR('T.5. Troš. promocije'!D14/12,0)</f>
        <v>0</v>
      </c>
      <c r="J23" s="21">
        <f>IFERROR('T.5. Troš. promocije'!D14/12,0)</f>
        <v>0</v>
      </c>
      <c r="K23" s="21">
        <f>IFERROR('T.5. Troš. promocije'!D14/12,0)</f>
        <v>0</v>
      </c>
      <c r="L23" s="21">
        <f>IFERROR('T.5. Troš. promocije'!D14/12,0)</f>
        <v>0</v>
      </c>
      <c r="M23" s="21">
        <f>IFERROR('T.5. Troš. promocije'!D14/12,0)</f>
        <v>0</v>
      </c>
      <c r="N23" s="21">
        <f>IFERROR('T.5. Troš. promocije'!D14/12,0)</f>
        <v>0</v>
      </c>
      <c r="O23" s="21">
        <f>IFERROR('T.5. Troš. promocije'!E14/12,0)</f>
        <v>0</v>
      </c>
      <c r="P23" s="21">
        <f>IFERROR('T.5. Troš. promocije'!E14/12,0)</f>
        <v>0</v>
      </c>
      <c r="Q23" s="21">
        <f>IFERROR('T.5. Troš. promocije'!E14/12,0)</f>
        <v>0</v>
      </c>
      <c r="R23" s="21">
        <f>IFERROR('T.5. Troš. promocije'!E14/12,0)</f>
        <v>0</v>
      </c>
      <c r="S23" s="21">
        <f>IFERROR('T.5. Troš. promocije'!E14/12,0)</f>
        <v>0</v>
      </c>
      <c r="T23" s="21">
        <f>IFERROR('T.5. Troš. promocije'!E14/12,0)</f>
        <v>0</v>
      </c>
      <c r="U23" s="21">
        <f>IFERROR('T.5. Troš. promocije'!E14/12,0)</f>
        <v>0</v>
      </c>
      <c r="V23" s="21">
        <f>IFERROR('T.5. Troš. promocije'!E14/12,0)</f>
        <v>0</v>
      </c>
      <c r="W23" s="21">
        <f>IFERROR('T.5. Troš. promocije'!E14/12,0)</f>
        <v>0</v>
      </c>
      <c r="X23" s="21">
        <f>IFERROR('T.5. Troš. promocije'!E14/12,0)</f>
        <v>0</v>
      </c>
      <c r="Y23" s="21">
        <f>IFERROR('T.5. Troš. promocije'!E14/12,0)</f>
        <v>0</v>
      </c>
      <c r="Z23" s="21">
        <f>IFERROR('T.5. Troš. promocije'!E14/12,0)</f>
        <v>0</v>
      </c>
      <c r="AA23" s="21">
        <f>IFERROR('T.5. Troš. promocije'!F14/12,0)</f>
        <v>0</v>
      </c>
      <c r="AB23" s="21">
        <f>IFERROR('T.5. Troš. promocije'!F14/12,0)</f>
        <v>0</v>
      </c>
      <c r="AC23" s="21">
        <f>IFERROR('T.5. Troš. promocije'!F14/12,0)</f>
        <v>0</v>
      </c>
      <c r="AD23" s="21">
        <f>IFERROR('T.5. Troš. promocije'!F14/12,0)</f>
        <v>0</v>
      </c>
      <c r="AE23" s="21">
        <f>IFERROR('T.5. Troš. promocije'!F14/12,0)</f>
        <v>0</v>
      </c>
      <c r="AF23" s="21">
        <f>IFERROR('T.5. Troš. promocije'!F14/12,0)</f>
        <v>0</v>
      </c>
      <c r="AG23" s="21">
        <f>IFERROR('T.5. Troš. promocije'!F14/12,0)</f>
        <v>0</v>
      </c>
      <c r="AH23" s="21">
        <f>IFERROR('T.5. Troš. promocije'!F14/12,0)</f>
        <v>0</v>
      </c>
      <c r="AI23" s="21">
        <f>IFERROR('T.5. Troš. promocije'!F14/12,0)</f>
        <v>0</v>
      </c>
      <c r="AJ23" s="21">
        <f>IFERROR('T.5. Troš. promocije'!F14/12,0)</f>
        <v>0</v>
      </c>
      <c r="AK23" s="21">
        <f>IFERROR('T.5. Troš. promocije'!F14/12,0)</f>
        <v>0</v>
      </c>
      <c r="AL23" s="21">
        <f>IFERROR('T.5. Troš. promocije'!F14/12,0)</f>
        <v>0</v>
      </c>
      <c r="AM23" s="111">
        <f t="shared" si="1"/>
        <v>0</v>
      </c>
      <c r="AN23" s="111">
        <f t="shared" si="2"/>
        <v>0</v>
      </c>
      <c r="AO23" s="111">
        <f t="shared" si="3"/>
        <v>0</v>
      </c>
    </row>
    <row r="24" spans="1:41" ht="15" customHeight="1">
      <c r="A24" s="110" t="s">
        <v>480</v>
      </c>
      <c r="B24" s="21"/>
      <c r="C24" s="21">
        <f>IFERROR('T.4. Kredit'!B15+'T.4. Kredit'!B14,0)</f>
        <v>0</v>
      </c>
      <c r="D24" s="21">
        <f>IFERROR('T.4. Kredit'!C15+'T.4. Kredit'!C14,0)</f>
        <v>0</v>
      </c>
      <c r="E24" s="21">
        <f>IFERROR('T.4. Kredit'!D15+'T.4. Kredit'!D14,0)</f>
        <v>0</v>
      </c>
      <c r="F24" s="21">
        <f>IFERROR('T.4. Kredit'!E15+'T.4. Kredit'!E14,0)</f>
        <v>0</v>
      </c>
      <c r="G24" s="21">
        <f>IFERROR('T.4. Kredit'!F15+'T.4. Kredit'!F14,0)</f>
        <v>0</v>
      </c>
      <c r="H24" s="21">
        <f>IFERROR('T.4. Kredit'!G15+'T.4. Kredit'!G14,0)</f>
        <v>0</v>
      </c>
      <c r="I24" s="21">
        <f>IFERROR('T.4. Kredit'!H15+'T.4. Kredit'!H14,0)</f>
        <v>0</v>
      </c>
      <c r="J24" s="21">
        <f>IFERROR('T.4. Kredit'!I15+'T.4. Kredit'!I14,0)</f>
        <v>0</v>
      </c>
      <c r="K24" s="21">
        <f>IFERROR('T.4. Kredit'!J15+'T.4. Kredit'!J14,0)</f>
        <v>0</v>
      </c>
      <c r="L24" s="21">
        <f>IFERROR('T.4. Kredit'!K15+'T.4. Kredit'!K14,0)</f>
        <v>0</v>
      </c>
      <c r="M24" s="21">
        <f>IFERROR('T.4. Kredit'!L15+'T.4. Kredit'!L14,0)</f>
        <v>0</v>
      </c>
      <c r="N24" s="21">
        <f>IFERROR('T.4. Kredit'!M15+'T.4. Kredit'!M14,0)</f>
        <v>0</v>
      </c>
      <c r="O24" s="21">
        <f>IFERROR('T.4. Kredit'!N15+'T.4. Kredit'!N14,0)</f>
        <v>0</v>
      </c>
      <c r="P24" s="21">
        <f>IFERROR('T.4. Kredit'!O15+'T.4. Kredit'!O14,0)</f>
        <v>0</v>
      </c>
      <c r="Q24" s="21">
        <f>IFERROR('T.4. Kredit'!P15+'T.4. Kredit'!P14,0)</f>
        <v>0</v>
      </c>
      <c r="R24" s="21">
        <f>IFERROR('T.4. Kredit'!Q15+'T.4. Kredit'!Q14,0)</f>
        <v>0</v>
      </c>
      <c r="S24" s="21">
        <f>IFERROR('T.4. Kredit'!R15+'T.4. Kredit'!R14,0)</f>
        <v>0</v>
      </c>
      <c r="T24" s="21">
        <f>IFERROR('T.4. Kredit'!S15+'T.4. Kredit'!S14,0)</f>
        <v>0</v>
      </c>
      <c r="U24" s="21">
        <f>IFERROR('T.4. Kredit'!T15+'T.4. Kredit'!T14,0)</f>
        <v>0</v>
      </c>
      <c r="V24" s="21">
        <f>IFERROR('T.4. Kredit'!U15+'T.4. Kredit'!U14,0)</f>
        <v>0</v>
      </c>
      <c r="W24" s="21">
        <f>IFERROR('T.4. Kredit'!V15+'T.4. Kredit'!V14,0)</f>
        <v>0</v>
      </c>
      <c r="X24" s="21">
        <f>IFERROR('T.4. Kredit'!W15+'T.4. Kredit'!W14,0)</f>
        <v>0</v>
      </c>
      <c r="Y24" s="21">
        <f>IFERROR('T.4. Kredit'!X15+'T.4. Kredit'!X14,0)</f>
        <v>0</v>
      </c>
      <c r="Z24" s="21">
        <f>IFERROR('T.4. Kredit'!Y15+'T.4. Kredit'!Y14,0)</f>
        <v>0</v>
      </c>
      <c r="AA24" s="21">
        <f>IFERROR('T.4. Kredit'!Z15+'T.4. Kredit'!Z14,0)</f>
        <v>0</v>
      </c>
      <c r="AB24" s="21">
        <f>IFERROR('T.4. Kredit'!AA15+'T.4. Kredit'!AA14,0)</f>
        <v>0</v>
      </c>
      <c r="AC24" s="21">
        <f>IFERROR('T.4. Kredit'!AB15+'T.4. Kredit'!AB14,0)</f>
        <v>0</v>
      </c>
      <c r="AD24" s="21">
        <f>IFERROR('T.4. Kredit'!AC15+'T.4. Kredit'!AC14,0)</f>
        <v>0</v>
      </c>
      <c r="AE24" s="21">
        <f>IFERROR('T.4. Kredit'!AD15+'T.4. Kredit'!AD14,0)</f>
        <v>0</v>
      </c>
      <c r="AF24" s="21">
        <f>IFERROR('T.4. Kredit'!AE15+'T.4. Kredit'!AE14,0)</f>
        <v>0</v>
      </c>
      <c r="AG24" s="21">
        <f>IFERROR('T.4. Kredit'!AF15+'T.4. Kredit'!AF14,0)</f>
        <v>0</v>
      </c>
      <c r="AH24" s="21">
        <f>IFERROR('T.4. Kredit'!AG15+'T.4. Kredit'!AG14,0)</f>
        <v>0</v>
      </c>
      <c r="AI24" s="21">
        <f>IFERROR('T.4. Kredit'!AH15+'T.4. Kredit'!AH14,0)</f>
        <v>0</v>
      </c>
      <c r="AJ24" s="21">
        <f>IFERROR('T.4. Kredit'!AI15+'T.4. Kredit'!AI14,0)</f>
        <v>0</v>
      </c>
      <c r="AK24" s="21">
        <f>IFERROR('T.4. Kredit'!AJ15+'T.4. Kredit'!AJ14,0)</f>
        <v>0</v>
      </c>
      <c r="AL24" s="21">
        <f>IFERROR('T.4. Kredit'!AK15+'T.4. Kredit'!AK14,0)</f>
        <v>0</v>
      </c>
      <c r="AM24" s="111">
        <f t="shared" si="1"/>
        <v>0</v>
      </c>
      <c r="AN24" s="111">
        <f t="shared" si="2"/>
        <v>0</v>
      </c>
      <c r="AO24" s="111">
        <f t="shared" si="3"/>
        <v>0</v>
      </c>
    </row>
    <row r="25" spans="1:41" ht="15" customHeight="1">
      <c r="A25" s="110" t="s">
        <v>481</v>
      </c>
      <c r="B25" s="21"/>
      <c r="C25" s="21">
        <f>IFERROR('T.7. P&amp;L'!B13/12,0)</f>
        <v>0</v>
      </c>
      <c r="D25" s="21">
        <f>IFERROR('T.7. P&amp;L'!B13/12,0)</f>
        <v>0</v>
      </c>
      <c r="E25" s="21">
        <f>IFERROR('T.7. P&amp;L'!B13/12,0)</f>
        <v>0</v>
      </c>
      <c r="F25" s="21">
        <f>IFERROR('T.7. P&amp;L'!B13/12,0)</f>
        <v>0</v>
      </c>
      <c r="G25" s="21">
        <f>IFERROR('T.7. P&amp;L'!B13/12,0)</f>
        <v>0</v>
      </c>
      <c r="H25" s="21">
        <f>IFERROR('T.7. P&amp;L'!B13/12,0)</f>
        <v>0</v>
      </c>
      <c r="I25" s="21">
        <f>IFERROR('T.7. P&amp;L'!B13/12,0)</f>
        <v>0</v>
      </c>
      <c r="J25" s="21">
        <f>IFERROR('T.7. P&amp;L'!B13/12,0)</f>
        <v>0</v>
      </c>
      <c r="K25" s="21">
        <f>IFERROR('T.7. P&amp;L'!B13/12,0)</f>
        <v>0</v>
      </c>
      <c r="L25" s="21">
        <f>IFERROR('T.7. P&amp;L'!B13/12,0)</f>
        <v>0</v>
      </c>
      <c r="M25" s="21">
        <f>IFERROR('T.7. P&amp;L'!B13/12,0)</f>
        <v>0</v>
      </c>
      <c r="N25" s="21">
        <f>IFERROR('T.7. P&amp;L'!B13/12,0)</f>
        <v>0</v>
      </c>
      <c r="O25" s="21">
        <f>IFERROR('T.7. P&amp;L'!C13/12,0)</f>
        <v>0</v>
      </c>
      <c r="P25" s="21">
        <f>IFERROR('T.7. P&amp;L'!C13/12,0)</f>
        <v>0</v>
      </c>
      <c r="Q25" s="21">
        <f>IFERROR('T.7. P&amp;L'!C13/12,0)</f>
        <v>0</v>
      </c>
      <c r="R25" s="21">
        <f>IFERROR('T.7. P&amp;L'!C13/12,0)</f>
        <v>0</v>
      </c>
      <c r="S25" s="21">
        <f>IFERROR('T.7. P&amp;L'!C13/12,0)</f>
        <v>0</v>
      </c>
      <c r="T25" s="21">
        <f>IFERROR('T.7. P&amp;L'!C13/12,0)</f>
        <v>0</v>
      </c>
      <c r="U25" s="21">
        <f>IFERROR('T.7. P&amp;L'!C13/12,0)</f>
        <v>0</v>
      </c>
      <c r="V25" s="21">
        <f>IFERROR('T.7. P&amp;L'!C13/12,0)</f>
        <v>0</v>
      </c>
      <c r="W25" s="21">
        <f>IFERROR('T.7. P&amp;L'!C13/12,0)</f>
        <v>0</v>
      </c>
      <c r="X25" s="21">
        <f>IFERROR('T.7. P&amp;L'!C13/12,0)</f>
        <v>0</v>
      </c>
      <c r="Y25" s="21">
        <f>IFERROR('T.7. P&amp;L'!C13/12,0)</f>
        <v>0</v>
      </c>
      <c r="Z25" s="21">
        <f>IFERROR('T.7. P&amp;L'!C13/12,0)</f>
        <v>0</v>
      </c>
      <c r="AA25" s="21">
        <f>IFERROR('T.7. P&amp;L'!D13/12,0)</f>
        <v>0</v>
      </c>
      <c r="AB25" s="21">
        <f>IFERROR('T.7. P&amp;L'!D13/12,0)</f>
        <v>0</v>
      </c>
      <c r="AC25" s="21">
        <f>IFERROR('T.7. P&amp;L'!D13/12,0)</f>
        <v>0</v>
      </c>
      <c r="AD25" s="21">
        <f>IFERROR('T.7. P&amp;L'!D13/12,0)</f>
        <v>0</v>
      </c>
      <c r="AE25" s="21">
        <f>IFERROR('T.7. P&amp;L'!D13/12,0)</f>
        <v>0</v>
      </c>
      <c r="AF25" s="21">
        <f>IFERROR('T.7. P&amp;L'!D13/12,0)</f>
        <v>0</v>
      </c>
      <c r="AG25" s="21">
        <f>IFERROR('T.7. P&amp;L'!D13/12,0)</f>
        <v>0</v>
      </c>
      <c r="AH25" s="21">
        <f>IFERROR('T.7. P&amp;L'!D13/12,0)</f>
        <v>0</v>
      </c>
      <c r="AI25" s="21">
        <f>IFERROR('T.7. P&amp;L'!D13/12,0)</f>
        <v>0</v>
      </c>
      <c r="AJ25" s="21">
        <f>IFERROR('T.7. P&amp;L'!D13/12,0)</f>
        <v>0</v>
      </c>
      <c r="AK25" s="21">
        <f>IFERROR('T.7. P&amp;L'!D13/12,0)</f>
        <v>0</v>
      </c>
      <c r="AL25" s="21">
        <f>IFERROR('T.7. P&amp;L'!D13/12,0)</f>
        <v>0</v>
      </c>
      <c r="AM25" s="111">
        <f t="shared" si="1"/>
        <v>0</v>
      </c>
      <c r="AN25" s="111">
        <f t="shared" si="2"/>
        <v>0</v>
      </c>
      <c r="AO25" s="111">
        <f t="shared" si="3"/>
        <v>0</v>
      </c>
    </row>
    <row r="26" spans="1:41" ht="21.75" customHeight="1">
      <c r="A26" s="115" t="s">
        <v>482</v>
      </c>
      <c r="B26" s="116">
        <f t="shared" ref="B26:AL26" si="4">SUM(B18:B25)</f>
        <v>0</v>
      </c>
      <c r="C26" s="116">
        <f t="shared" si="4"/>
        <v>0</v>
      </c>
      <c r="D26" s="116">
        <f t="shared" si="4"/>
        <v>0</v>
      </c>
      <c r="E26" s="116">
        <f t="shared" si="4"/>
        <v>0</v>
      </c>
      <c r="F26" s="116">
        <f t="shared" si="4"/>
        <v>0</v>
      </c>
      <c r="G26" s="116">
        <f t="shared" si="4"/>
        <v>0</v>
      </c>
      <c r="H26" s="116">
        <f t="shared" si="4"/>
        <v>0</v>
      </c>
      <c r="I26" s="116">
        <f t="shared" si="4"/>
        <v>0</v>
      </c>
      <c r="J26" s="116">
        <f t="shared" si="4"/>
        <v>0</v>
      </c>
      <c r="K26" s="116">
        <f t="shared" si="4"/>
        <v>0</v>
      </c>
      <c r="L26" s="116">
        <f t="shared" si="4"/>
        <v>0</v>
      </c>
      <c r="M26" s="116">
        <f t="shared" si="4"/>
        <v>0</v>
      </c>
      <c r="N26" s="116">
        <f t="shared" si="4"/>
        <v>0</v>
      </c>
      <c r="O26" s="116">
        <f t="shared" si="4"/>
        <v>0</v>
      </c>
      <c r="P26" s="116">
        <f t="shared" si="4"/>
        <v>0</v>
      </c>
      <c r="Q26" s="116">
        <f t="shared" si="4"/>
        <v>0</v>
      </c>
      <c r="R26" s="116">
        <f t="shared" si="4"/>
        <v>0</v>
      </c>
      <c r="S26" s="116">
        <f t="shared" si="4"/>
        <v>0</v>
      </c>
      <c r="T26" s="116">
        <f t="shared" si="4"/>
        <v>0</v>
      </c>
      <c r="U26" s="116">
        <f t="shared" si="4"/>
        <v>0</v>
      </c>
      <c r="V26" s="116">
        <f t="shared" si="4"/>
        <v>0</v>
      </c>
      <c r="W26" s="116">
        <f t="shared" si="4"/>
        <v>0</v>
      </c>
      <c r="X26" s="116">
        <f t="shared" si="4"/>
        <v>0</v>
      </c>
      <c r="Y26" s="116">
        <f t="shared" si="4"/>
        <v>0</v>
      </c>
      <c r="Z26" s="116">
        <f t="shared" si="4"/>
        <v>0</v>
      </c>
      <c r="AA26" s="116">
        <f t="shared" si="4"/>
        <v>0</v>
      </c>
      <c r="AB26" s="116">
        <f t="shared" si="4"/>
        <v>0</v>
      </c>
      <c r="AC26" s="116">
        <f t="shared" si="4"/>
        <v>0</v>
      </c>
      <c r="AD26" s="116">
        <f t="shared" si="4"/>
        <v>0</v>
      </c>
      <c r="AE26" s="116">
        <f t="shared" si="4"/>
        <v>0</v>
      </c>
      <c r="AF26" s="116">
        <f t="shared" si="4"/>
        <v>0</v>
      </c>
      <c r="AG26" s="116">
        <f t="shared" si="4"/>
        <v>0</v>
      </c>
      <c r="AH26" s="116">
        <f t="shared" si="4"/>
        <v>0</v>
      </c>
      <c r="AI26" s="116">
        <f t="shared" si="4"/>
        <v>0</v>
      </c>
      <c r="AJ26" s="116">
        <f t="shared" si="4"/>
        <v>0</v>
      </c>
      <c r="AK26" s="116">
        <f t="shared" si="4"/>
        <v>0</v>
      </c>
      <c r="AL26" s="116">
        <f t="shared" si="4"/>
        <v>0</v>
      </c>
      <c r="AM26" s="116">
        <f t="shared" si="1"/>
        <v>0</v>
      </c>
      <c r="AN26" s="116">
        <f t="shared" si="2"/>
        <v>0</v>
      </c>
      <c r="AO26" s="116">
        <f t="shared" si="3"/>
        <v>0</v>
      </c>
    </row>
    <row r="27" spans="1:41" ht="19.5" customHeight="1">
      <c r="A27" s="172" t="s">
        <v>483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</row>
    <row r="28" spans="1:41" ht="21.75" customHeight="1">
      <c r="A28" s="107" t="s">
        <v>484</v>
      </c>
      <c r="B28" s="111">
        <f t="shared" ref="B28:AO28" si="5">B16-B26</f>
        <v>0</v>
      </c>
      <c r="C28" s="111">
        <f t="shared" si="5"/>
        <v>0</v>
      </c>
      <c r="D28" s="111">
        <f t="shared" si="5"/>
        <v>0</v>
      </c>
      <c r="E28" s="111">
        <f t="shared" si="5"/>
        <v>0</v>
      </c>
      <c r="F28" s="111">
        <f t="shared" si="5"/>
        <v>0</v>
      </c>
      <c r="G28" s="111">
        <f t="shared" si="5"/>
        <v>0</v>
      </c>
      <c r="H28" s="111">
        <f t="shared" si="5"/>
        <v>0</v>
      </c>
      <c r="I28" s="111">
        <f t="shared" si="5"/>
        <v>0</v>
      </c>
      <c r="J28" s="111">
        <f t="shared" si="5"/>
        <v>0</v>
      </c>
      <c r="K28" s="111">
        <f t="shared" si="5"/>
        <v>0</v>
      </c>
      <c r="L28" s="111">
        <f t="shared" si="5"/>
        <v>0</v>
      </c>
      <c r="M28" s="111">
        <f t="shared" si="5"/>
        <v>0</v>
      </c>
      <c r="N28" s="111">
        <f t="shared" si="5"/>
        <v>0</v>
      </c>
      <c r="O28" s="111">
        <f t="shared" si="5"/>
        <v>0</v>
      </c>
      <c r="P28" s="111">
        <f t="shared" si="5"/>
        <v>0</v>
      </c>
      <c r="Q28" s="111">
        <f t="shared" si="5"/>
        <v>0</v>
      </c>
      <c r="R28" s="111">
        <f t="shared" si="5"/>
        <v>0</v>
      </c>
      <c r="S28" s="111">
        <f t="shared" si="5"/>
        <v>0</v>
      </c>
      <c r="T28" s="111">
        <f t="shared" si="5"/>
        <v>0</v>
      </c>
      <c r="U28" s="111">
        <f t="shared" si="5"/>
        <v>0</v>
      </c>
      <c r="V28" s="111">
        <f t="shared" si="5"/>
        <v>0</v>
      </c>
      <c r="W28" s="111">
        <f t="shared" si="5"/>
        <v>0</v>
      </c>
      <c r="X28" s="111">
        <f t="shared" si="5"/>
        <v>0</v>
      </c>
      <c r="Y28" s="111">
        <f t="shared" si="5"/>
        <v>0</v>
      </c>
      <c r="Z28" s="111">
        <f t="shared" si="5"/>
        <v>0</v>
      </c>
      <c r="AA28" s="111">
        <f t="shared" si="5"/>
        <v>0</v>
      </c>
      <c r="AB28" s="111">
        <f t="shared" si="5"/>
        <v>0</v>
      </c>
      <c r="AC28" s="111">
        <f t="shared" si="5"/>
        <v>0</v>
      </c>
      <c r="AD28" s="111">
        <f t="shared" si="5"/>
        <v>0</v>
      </c>
      <c r="AE28" s="111">
        <f t="shared" si="5"/>
        <v>0</v>
      </c>
      <c r="AF28" s="111">
        <f t="shared" si="5"/>
        <v>0</v>
      </c>
      <c r="AG28" s="111">
        <f t="shared" si="5"/>
        <v>0</v>
      </c>
      <c r="AH28" s="111">
        <f t="shared" si="5"/>
        <v>0</v>
      </c>
      <c r="AI28" s="111">
        <f t="shared" si="5"/>
        <v>0</v>
      </c>
      <c r="AJ28" s="111">
        <f t="shared" si="5"/>
        <v>0</v>
      </c>
      <c r="AK28" s="111">
        <f t="shared" si="5"/>
        <v>0</v>
      </c>
      <c r="AL28" s="111">
        <f t="shared" si="5"/>
        <v>0</v>
      </c>
      <c r="AM28" s="111">
        <f t="shared" si="5"/>
        <v>0</v>
      </c>
      <c r="AN28" s="111">
        <f t="shared" si="5"/>
        <v>0</v>
      </c>
      <c r="AO28" s="111">
        <f t="shared" si="5"/>
        <v>0</v>
      </c>
    </row>
    <row r="29" spans="1:41" ht="15" customHeight="1">
      <c r="A29" s="110" t="s">
        <v>485</v>
      </c>
      <c r="B29" s="20">
        <v>0</v>
      </c>
      <c r="C29" s="21">
        <f t="shared" ref="C29:AL29" si="6">B30</f>
        <v>0</v>
      </c>
      <c r="D29" s="21">
        <f t="shared" si="6"/>
        <v>0</v>
      </c>
      <c r="E29" s="21">
        <f t="shared" si="6"/>
        <v>0</v>
      </c>
      <c r="F29" s="21">
        <f t="shared" si="6"/>
        <v>0</v>
      </c>
      <c r="G29" s="21">
        <f t="shared" si="6"/>
        <v>0</v>
      </c>
      <c r="H29" s="21">
        <f t="shared" si="6"/>
        <v>0</v>
      </c>
      <c r="I29" s="21">
        <f t="shared" si="6"/>
        <v>0</v>
      </c>
      <c r="J29" s="21">
        <f t="shared" si="6"/>
        <v>0</v>
      </c>
      <c r="K29" s="21">
        <f t="shared" si="6"/>
        <v>0</v>
      </c>
      <c r="L29" s="21">
        <f t="shared" si="6"/>
        <v>0</v>
      </c>
      <c r="M29" s="21">
        <f t="shared" si="6"/>
        <v>0</v>
      </c>
      <c r="N29" s="21">
        <f t="shared" si="6"/>
        <v>0</v>
      </c>
      <c r="O29" s="21">
        <f t="shared" si="6"/>
        <v>0</v>
      </c>
      <c r="P29" s="21">
        <f t="shared" si="6"/>
        <v>0</v>
      </c>
      <c r="Q29" s="21">
        <f t="shared" si="6"/>
        <v>0</v>
      </c>
      <c r="R29" s="21">
        <f t="shared" si="6"/>
        <v>0</v>
      </c>
      <c r="S29" s="21">
        <f t="shared" si="6"/>
        <v>0</v>
      </c>
      <c r="T29" s="21">
        <f t="shared" si="6"/>
        <v>0</v>
      </c>
      <c r="U29" s="21">
        <f t="shared" si="6"/>
        <v>0</v>
      </c>
      <c r="V29" s="21">
        <f t="shared" si="6"/>
        <v>0</v>
      </c>
      <c r="W29" s="21">
        <f t="shared" si="6"/>
        <v>0</v>
      </c>
      <c r="X29" s="21">
        <f t="shared" si="6"/>
        <v>0</v>
      </c>
      <c r="Y29" s="21">
        <f t="shared" si="6"/>
        <v>0</v>
      </c>
      <c r="Z29" s="21">
        <f t="shared" si="6"/>
        <v>0</v>
      </c>
      <c r="AA29" s="21">
        <f t="shared" si="6"/>
        <v>0</v>
      </c>
      <c r="AB29" s="21">
        <f t="shared" si="6"/>
        <v>0</v>
      </c>
      <c r="AC29" s="21">
        <f t="shared" si="6"/>
        <v>0</v>
      </c>
      <c r="AD29" s="21">
        <f t="shared" si="6"/>
        <v>0</v>
      </c>
      <c r="AE29" s="21">
        <f t="shared" si="6"/>
        <v>0</v>
      </c>
      <c r="AF29" s="21">
        <f t="shared" si="6"/>
        <v>0</v>
      </c>
      <c r="AG29" s="21">
        <f t="shared" si="6"/>
        <v>0</v>
      </c>
      <c r="AH29" s="21">
        <f t="shared" si="6"/>
        <v>0</v>
      </c>
      <c r="AI29" s="21">
        <f t="shared" si="6"/>
        <v>0</v>
      </c>
      <c r="AJ29" s="21">
        <f t="shared" si="6"/>
        <v>0</v>
      </c>
      <c r="AK29" s="21">
        <f t="shared" si="6"/>
        <v>0</v>
      </c>
      <c r="AL29" s="21">
        <f t="shared" si="6"/>
        <v>0</v>
      </c>
      <c r="AM29" s="117">
        <v>0</v>
      </c>
      <c r="AN29" s="117">
        <v>0</v>
      </c>
      <c r="AO29" s="117">
        <v>0</v>
      </c>
    </row>
    <row r="30" spans="1:41" ht="24" customHeight="1">
      <c r="A30" s="118" t="s">
        <v>486</v>
      </c>
      <c r="B30" s="119">
        <f t="shared" ref="B30:AL30" si="7">B29+B28</f>
        <v>0</v>
      </c>
      <c r="C30" s="119">
        <f t="shared" si="7"/>
        <v>0</v>
      </c>
      <c r="D30" s="119">
        <f t="shared" si="7"/>
        <v>0</v>
      </c>
      <c r="E30" s="119">
        <f t="shared" si="7"/>
        <v>0</v>
      </c>
      <c r="F30" s="119">
        <f t="shared" si="7"/>
        <v>0</v>
      </c>
      <c r="G30" s="119">
        <f t="shared" si="7"/>
        <v>0</v>
      </c>
      <c r="H30" s="119">
        <f t="shared" si="7"/>
        <v>0</v>
      </c>
      <c r="I30" s="119">
        <f t="shared" si="7"/>
        <v>0</v>
      </c>
      <c r="J30" s="119">
        <f t="shared" si="7"/>
        <v>0</v>
      </c>
      <c r="K30" s="119">
        <f t="shared" si="7"/>
        <v>0</v>
      </c>
      <c r="L30" s="119">
        <f t="shared" si="7"/>
        <v>0</v>
      </c>
      <c r="M30" s="119">
        <f t="shared" si="7"/>
        <v>0</v>
      </c>
      <c r="N30" s="119">
        <f t="shared" si="7"/>
        <v>0</v>
      </c>
      <c r="O30" s="119">
        <f t="shared" si="7"/>
        <v>0</v>
      </c>
      <c r="P30" s="119">
        <f t="shared" si="7"/>
        <v>0</v>
      </c>
      <c r="Q30" s="119">
        <f t="shared" si="7"/>
        <v>0</v>
      </c>
      <c r="R30" s="119">
        <f t="shared" si="7"/>
        <v>0</v>
      </c>
      <c r="S30" s="119">
        <f t="shared" si="7"/>
        <v>0</v>
      </c>
      <c r="T30" s="119">
        <f t="shared" si="7"/>
        <v>0</v>
      </c>
      <c r="U30" s="119">
        <f t="shared" si="7"/>
        <v>0</v>
      </c>
      <c r="V30" s="119">
        <f t="shared" si="7"/>
        <v>0</v>
      </c>
      <c r="W30" s="119">
        <f t="shared" si="7"/>
        <v>0</v>
      </c>
      <c r="X30" s="119">
        <f t="shared" si="7"/>
        <v>0</v>
      </c>
      <c r="Y30" s="119">
        <f t="shared" si="7"/>
        <v>0</v>
      </c>
      <c r="Z30" s="119">
        <f t="shared" si="7"/>
        <v>0</v>
      </c>
      <c r="AA30" s="119">
        <f t="shared" si="7"/>
        <v>0</v>
      </c>
      <c r="AB30" s="119">
        <f t="shared" si="7"/>
        <v>0</v>
      </c>
      <c r="AC30" s="119">
        <f t="shared" si="7"/>
        <v>0</v>
      </c>
      <c r="AD30" s="119">
        <f t="shared" si="7"/>
        <v>0</v>
      </c>
      <c r="AE30" s="119">
        <f t="shared" si="7"/>
        <v>0</v>
      </c>
      <c r="AF30" s="119">
        <f t="shared" si="7"/>
        <v>0</v>
      </c>
      <c r="AG30" s="119">
        <f t="shared" si="7"/>
        <v>0</v>
      </c>
      <c r="AH30" s="119">
        <f t="shared" si="7"/>
        <v>0</v>
      </c>
      <c r="AI30" s="119">
        <f t="shared" si="7"/>
        <v>0</v>
      </c>
      <c r="AJ30" s="119">
        <f t="shared" si="7"/>
        <v>0</v>
      </c>
      <c r="AK30" s="119">
        <f t="shared" si="7"/>
        <v>0</v>
      </c>
      <c r="AL30" s="119">
        <f t="shared" si="7"/>
        <v>0</v>
      </c>
      <c r="AM30" s="119">
        <f>N30</f>
        <v>0</v>
      </c>
      <c r="AN30" s="119">
        <f>Z30</f>
        <v>0</v>
      </c>
      <c r="AO30" s="119">
        <f>AL30</f>
        <v>0</v>
      </c>
    </row>
    <row r="31" spans="1:41" ht="19.5" customHeight="1">
      <c r="A31" s="120" t="s">
        <v>487</v>
      </c>
      <c r="B31" s="121">
        <f t="shared" ref="B31:AO31" si="8">B30</f>
        <v>0</v>
      </c>
      <c r="C31" s="121">
        <f t="shared" si="8"/>
        <v>0</v>
      </c>
      <c r="D31" s="121">
        <f t="shared" si="8"/>
        <v>0</v>
      </c>
      <c r="E31" s="121">
        <f t="shared" si="8"/>
        <v>0</v>
      </c>
      <c r="F31" s="121">
        <f t="shared" si="8"/>
        <v>0</v>
      </c>
      <c r="G31" s="121">
        <f t="shared" si="8"/>
        <v>0</v>
      </c>
      <c r="H31" s="121">
        <f t="shared" si="8"/>
        <v>0</v>
      </c>
      <c r="I31" s="121">
        <f t="shared" si="8"/>
        <v>0</v>
      </c>
      <c r="J31" s="121">
        <f t="shared" si="8"/>
        <v>0</v>
      </c>
      <c r="K31" s="121">
        <f t="shared" si="8"/>
        <v>0</v>
      </c>
      <c r="L31" s="121">
        <f t="shared" si="8"/>
        <v>0</v>
      </c>
      <c r="M31" s="121">
        <f t="shared" si="8"/>
        <v>0</v>
      </c>
      <c r="N31" s="121">
        <f t="shared" si="8"/>
        <v>0</v>
      </c>
      <c r="O31" s="121">
        <f t="shared" si="8"/>
        <v>0</v>
      </c>
      <c r="P31" s="121">
        <f t="shared" si="8"/>
        <v>0</v>
      </c>
      <c r="Q31" s="121">
        <f t="shared" si="8"/>
        <v>0</v>
      </c>
      <c r="R31" s="121">
        <f t="shared" si="8"/>
        <v>0</v>
      </c>
      <c r="S31" s="121">
        <f t="shared" si="8"/>
        <v>0</v>
      </c>
      <c r="T31" s="121">
        <f t="shared" si="8"/>
        <v>0</v>
      </c>
      <c r="U31" s="121">
        <f t="shared" si="8"/>
        <v>0</v>
      </c>
      <c r="V31" s="121">
        <f t="shared" si="8"/>
        <v>0</v>
      </c>
      <c r="W31" s="121">
        <f t="shared" si="8"/>
        <v>0</v>
      </c>
      <c r="X31" s="121">
        <f t="shared" si="8"/>
        <v>0</v>
      </c>
      <c r="Y31" s="121">
        <f t="shared" si="8"/>
        <v>0</v>
      </c>
      <c r="Z31" s="121">
        <f t="shared" si="8"/>
        <v>0</v>
      </c>
      <c r="AA31" s="121">
        <f t="shared" si="8"/>
        <v>0</v>
      </c>
      <c r="AB31" s="121">
        <f t="shared" si="8"/>
        <v>0</v>
      </c>
      <c r="AC31" s="121">
        <f t="shared" si="8"/>
        <v>0</v>
      </c>
      <c r="AD31" s="121">
        <f t="shared" si="8"/>
        <v>0</v>
      </c>
      <c r="AE31" s="121">
        <f t="shared" si="8"/>
        <v>0</v>
      </c>
      <c r="AF31" s="121">
        <f t="shared" si="8"/>
        <v>0</v>
      </c>
      <c r="AG31" s="121">
        <f t="shared" si="8"/>
        <v>0</v>
      </c>
      <c r="AH31" s="121">
        <f t="shared" si="8"/>
        <v>0</v>
      </c>
      <c r="AI31" s="121">
        <f t="shared" si="8"/>
        <v>0</v>
      </c>
      <c r="AJ31" s="121">
        <f t="shared" si="8"/>
        <v>0</v>
      </c>
      <c r="AK31" s="121">
        <f t="shared" si="8"/>
        <v>0</v>
      </c>
      <c r="AL31" s="121">
        <f t="shared" si="8"/>
        <v>0</v>
      </c>
      <c r="AM31" s="121">
        <f t="shared" si="8"/>
        <v>0</v>
      </c>
      <c r="AN31" s="121">
        <f t="shared" si="8"/>
        <v>0</v>
      </c>
      <c r="AO31" s="121">
        <f t="shared" si="8"/>
        <v>0</v>
      </c>
    </row>
    <row r="33" spans="1:41" ht="21.75" customHeight="1">
      <c r="A33" s="185" t="s">
        <v>488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</row>
    <row r="34" spans="1:41" ht="19.5" customHeight="1">
      <c r="A34" s="165" t="s">
        <v>489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</row>
  </sheetData>
  <mergeCells count="9">
    <mergeCell ref="A17:AO17"/>
    <mergeCell ref="A27:AO27"/>
    <mergeCell ref="A33:AO33"/>
    <mergeCell ref="A34:AO34"/>
    <mergeCell ref="A1:AO1"/>
    <mergeCell ref="A2:AO2"/>
    <mergeCell ref="A3:AO3"/>
    <mergeCell ref="A10:AO10"/>
    <mergeCell ref="A12:AO12"/>
  </mergeCells>
  <conditionalFormatting sqref="B8:AO8">
    <cfRule type="cellIs" dxfId="2" priority="2" operator="lessThan">
      <formula>0</formula>
    </cfRule>
  </conditionalFormatting>
  <conditionalFormatting sqref="B28:AO28">
    <cfRule type="cellIs" dxfId="1" priority="4" operator="lessThan">
      <formula>0</formula>
    </cfRule>
  </conditionalFormatting>
  <conditionalFormatting sqref="B30:AO30">
    <cfRule type="cellIs" dxfId="0" priority="3" operator="lessThan">
      <formula>0</formula>
    </cfRule>
  </conditionalFormatting>
  <pageMargins left="0.75" right="0.75" top="1" bottom="1" header="0.511811023622047" footer="0.511811023622047"/>
  <pageSetup fitToHeight="0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43"/>
  <sheetViews>
    <sheetView showGridLines="0" topLeftCell="C1" zoomScaleNormal="100" workbookViewId="0">
      <pane ySplit="3" topLeftCell="A4" activePane="bottomLeft" state="frozen"/>
      <selection pane="bottomLeft" sqref="A1:H1"/>
    </sheetView>
  </sheetViews>
  <sheetFormatPr defaultColWidth="8.7109375" defaultRowHeight="14.45"/>
  <cols>
    <col min="1" max="19" width="32" customWidth="1"/>
  </cols>
  <sheetData>
    <row r="1" spans="1:8" ht="30" customHeight="1">
      <c r="A1" s="164" t="s">
        <v>490</v>
      </c>
      <c r="B1" s="164"/>
      <c r="C1" s="164"/>
      <c r="D1" s="164"/>
      <c r="E1" s="164"/>
      <c r="F1" s="164"/>
      <c r="G1" s="164"/>
      <c r="H1" s="164"/>
    </row>
    <row r="2" spans="1:8" ht="21.75" customHeight="1">
      <c r="A2" s="187" t="s">
        <v>491</v>
      </c>
      <c r="B2" s="187"/>
      <c r="C2" s="187"/>
      <c r="D2" s="187"/>
      <c r="E2" s="187"/>
      <c r="F2" s="187"/>
      <c r="G2" s="187"/>
      <c r="H2" s="187"/>
    </row>
    <row r="3" spans="1:8" ht="21.75" customHeight="1">
      <c r="A3" s="162" t="s">
        <v>492</v>
      </c>
      <c r="B3" s="162"/>
      <c r="C3" s="162"/>
      <c r="D3" s="162"/>
      <c r="E3" s="162"/>
      <c r="F3" s="162"/>
      <c r="G3" s="162"/>
      <c r="H3" s="162"/>
    </row>
    <row r="4" spans="1:8" ht="36" customHeight="1">
      <c r="A4" s="122" t="s">
        <v>493</v>
      </c>
      <c r="B4" s="122" t="s">
        <v>494</v>
      </c>
      <c r="C4" s="122" t="s">
        <v>495</v>
      </c>
      <c r="D4" s="122" t="s">
        <v>496</v>
      </c>
      <c r="E4" s="122" t="s">
        <v>497</v>
      </c>
      <c r="F4" s="122" t="s">
        <v>498</v>
      </c>
      <c r="G4" s="122" t="s">
        <v>499</v>
      </c>
      <c r="H4" s="122" t="s">
        <v>424</v>
      </c>
    </row>
    <row r="5" spans="1:8" ht="36" customHeight="1">
      <c r="A5" s="123" t="s">
        <v>500</v>
      </c>
      <c r="B5" s="124">
        <f>SUM('T.7. P&amp;L'!B4:D4)</f>
        <v>0</v>
      </c>
      <c r="C5" s="124">
        <f>SUM('T.7. P&amp;L'!B14:D14)</f>
        <v>0</v>
      </c>
      <c r="D5" s="125">
        <f>IFERROR(AVERAGE('T.7. P&amp;L'!B11:D11)/AVERAGE('T.7. P&amp;L'!B4:D4),0)</f>
        <v>0</v>
      </c>
      <c r="E5" s="125">
        <f>IFERROR(AVERAGE('T.7. P&amp;L'!B14:D14)/AVERAGE('T.7. P&amp;L'!B4:D4),0)</f>
        <v>0</v>
      </c>
      <c r="F5" s="125">
        <f>IFERROR(AVERAGE('T.7. P&amp;L'!B14:D14)/'T.3. Finansiranje'!B12,0)</f>
        <v>0</v>
      </c>
      <c r="G5" s="126">
        <f>IFERROR('T.3. Finansiranje'!B12/AVERAGE('T.7. P&amp;L'!B14:D14),0)</f>
        <v>0</v>
      </c>
      <c r="H5" s="124">
        <f>'T.9. Cash Flow'!AO30</f>
        <v>0</v>
      </c>
    </row>
    <row r="6" spans="1:8" ht="18" customHeight="1">
      <c r="A6" s="127" t="s">
        <v>501</v>
      </c>
      <c r="B6" s="128"/>
      <c r="C6" s="128" t="s">
        <v>502</v>
      </c>
      <c r="D6" s="128" t="s">
        <v>503</v>
      </c>
      <c r="E6" s="129" t="s">
        <v>504</v>
      </c>
      <c r="F6" s="129" t="s">
        <v>505</v>
      </c>
      <c r="G6" s="129" t="s">
        <v>506</v>
      </c>
      <c r="H6" s="129" t="s">
        <v>502</v>
      </c>
    </row>
    <row r="7" spans="1:8" ht="24" customHeight="1">
      <c r="A7" s="123" t="s">
        <v>507</v>
      </c>
      <c r="B7" s="130" t="str">
        <f>IF(B5&gt;0,"✅","⚠️")</f>
        <v>⚠️</v>
      </c>
      <c r="C7" s="130" t="str">
        <f>IF(C5&gt;0,"✅","❌")</f>
        <v>❌</v>
      </c>
      <c r="D7" s="130" t="str">
        <f>IF(D5&gt;=0.1,"✅",IF(D5&gt;=0.05,"⚠️","❌"))</f>
        <v>❌</v>
      </c>
      <c r="E7" s="131" t="str">
        <f>IF(E5&gt;=0.05,"✅",IF(E5&gt;=0,"⚠️","❌"))</f>
        <v>⚠️</v>
      </c>
      <c r="F7" s="131" t="str">
        <f>IF(F5&gt;=0.15,"✅",IF(F5&gt;=0.05,"⚠️","❌"))</f>
        <v>❌</v>
      </c>
      <c r="G7" s="131" t="str">
        <f>IF(AND(G5&gt;0,G5&lt;=5),"✅",IF(G5&lt;=7,"⚠️","❌"))</f>
        <v>⚠️</v>
      </c>
      <c r="H7" s="131" t="str">
        <f>IF(H5&gt;0,"✅","❌")</f>
        <v>❌</v>
      </c>
    </row>
    <row r="8" spans="1:8" ht="7.5" customHeight="1">
      <c r="A8" s="42" t="s">
        <v>508</v>
      </c>
      <c r="B8" s="82">
        <f>'T.7. P&amp;L'!B6</f>
        <v>0</v>
      </c>
      <c r="C8" s="82">
        <f>'T.7. P&amp;L'!C6</f>
        <v>0</v>
      </c>
      <c r="D8" s="82">
        <f>'T.7. P&amp;L'!D6</f>
        <v>0</v>
      </c>
    </row>
    <row r="9" spans="1:8" ht="21.75" customHeight="1">
      <c r="A9" s="186" t="s">
        <v>509</v>
      </c>
      <c r="B9" s="186"/>
      <c r="C9" s="186"/>
      <c r="D9" s="186"/>
      <c r="E9" s="186"/>
      <c r="F9" s="186"/>
      <c r="G9" s="186"/>
      <c r="H9" s="186"/>
    </row>
    <row r="10" spans="1:8" ht="27.75" customHeight="1">
      <c r="A10" s="15" t="s">
        <v>420</v>
      </c>
      <c r="B10" s="132" t="s">
        <v>171</v>
      </c>
      <c r="C10" s="132" t="s">
        <v>172</v>
      </c>
      <c r="D10" s="132" t="s">
        <v>173</v>
      </c>
      <c r="E10" s="15" t="s">
        <v>379</v>
      </c>
      <c r="F10" s="15" t="s">
        <v>501</v>
      </c>
      <c r="G10" s="15" t="s">
        <v>510</v>
      </c>
      <c r="H10" s="15" t="s">
        <v>511</v>
      </c>
    </row>
    <row r="11" spans="1:8" ht="21.75" customHeight="1">
      <c r="A11" s="133" t="s">
        <v>512</v>
      </c>
      <c r="B11" s="134">
        <f>'T.7. P&amp;L'!B4</f>
        <v>0</v>
      </c>
      <c r="C11" s="134">
        <f>'T.7. P&amp;L'!C4</f>
        <v>0</v>
      </c>
      <c r="D11" s="134">
        <f>'T.7. P&amp;L'!D4</f>
        <v>0</v>
      </c>
      <c r="E11" s="135">
        <f t="shared" ref="E11:E20" si="0">AVERAGE(B11:D11)</f>
        <v>0</v>
      </c>
      <c r="F11" s="129" t="s">
        <v>513</v>
      </c>
      <c r="G11" s="136"/>
      <c r="H11" s="137" t="str">
        <f t="shared" ref="H11:H18" si="1">IF(D11&gt;B11,"📈 Rast",IF(D11&lt;B11,"📉 Pad","➡️ Stabilno"))</f>
        <v>➡️ Stabilno</v>
      </c>
    </row>
    <row r="12" spans="1:8" ht="21.75" customHeight="1">
      <c r="A12" s="133" t="s">
        <v>514</v>
      </c>
      <c r="B12" s="134">
        <f>'T.7. P&amp;L'!B11</f>
        <v>0</v>
      </c>
      <c r="C12" s="134">
        <f>'T.7. P&amp;L'!C11</f>
        <v>0</v>
      </c>
      <c r="D12" s="134">
        <f>'T.7. P&amp;L'!D11</f>
        <v>0</v>
      </c>
      <c r="E12" s="135">
        <f t="shared" si="0"/>
        <v>0</v>
      </c>
      <c r="F12" s="129" t="s">
        <v>502</v>
      </c>
      <c r="G12" s="138" t="str">
        <f>IF(B12&gt;0,"✅","❌")</f>
        <v>❌</v>
      </c>
      <c r="H12" s="137" t="str">
        <f t="shared" si="1"/>
        <v>➡️ Stabilno</v>
      </c>
    </row>
    <row r="13" spans="1:8" ht="21.75" customHeight="1">
      <c r="A13" s="133" t="s">
        <v>515</v>
      </c>
      <c r="B13" s="134">
        <f>'T.7. P&amp;L'!B14</f>
        <v>0</v>
      </c>
      <c r="C13" s="134">
        <f>'T.7. P&amp;L'!C14</f>
        <v>0</v>
      </c>
      <c r="D13" s="134">
        <f>'T.7. P&amp;L'!D14</f>
        <v>0</v>
      </c>
      <c r="E13" s="135">
        <f t="shared" si="0"/>
        <v>0</v>
      </c>
      <c r="F13" s="129" t="s">
        <v>502</v>
      </c>
      <c r="G13" s="138" t="str">
        <f>IF(B13&gt;0,"✅","❌")</f>
        <v>❌</v>
      </c>
      <c r="H13" s="137" t="str">
        <f t="shared" si="1"/>
        <v>➡️ Stabilno</v>
      </c>
    </row>
    <row r="14" spans="1:8" ht="21.75" customHeight="1">
      <c r="A14" s="133" t="s">
        <v>516</v>
      </c>
      <c r="B14" s="134">
        <f>'T.7. P&amp;L'!B16</f>
        <v>0</v>
      </c>
      <c r="C14" s="134">
        <f>'T.7. P&amp;L'!C16</f>
        <v>0</v>
      </c>
      <c r="D14" s="134">
        <f>'T.7. P&amp;L'!D16</f>
        <v>0</v>
      </c>
      <c r="E14" s="135">
        <f t="shared" si="0"/>
        <v>0</v>
      </c>
      <c r="F14" s="129" t="s">
        <v>502</v>
      </c>
      <c r="G14" s="138" t="str">
        <f>IF(B14&gt;0,"✅","❌")</f>
        <v>❌</v>
      </c>
      <c r="H14" s="137" t="str">
        <f t="shared" si="1"/>
        <v>➡️ Stabilno</v>
      </c>
    </row>
    <row r="15" spans="1:8" ht="21.75" customHeight="1">
      <c r="A15" s="133" t="s">
        <v>517</v>
      </c>
      <c r="B15" s="139">
        <f>IFERROR(('T.7. P&amp;L'!B4-'T.7. P&amp;L'!B5)/'T.7. P&amp;L'!B4,0)</f>
        <v>0</v>
      </c>
      <c r="C15" s="139">
        <f>IFERROR(('T.7. P&amp;L'!C4-'T.7. P&amp;L'!C5)/'T.7. P&amp;L'!C4,0)</f>
        <v>0</v>
      </c>
      <c r="D15" s="139">
        <f>IFERROR(('T.7. P&amp;L'!D4-'T.7. P&amp;L'!D5)/'T.7. P&amp;L'!D4,0)</f>
        <v>0</v>
      </c>
      <c r="E15" s="140">
        <f t="shared" si="0"/>
        <v>0</v>
      </c>
      <c r="F15" s="129" t="s">
        <v>518</v>
      </c>
      <c r="G15" s="138" t="str">
        <f>IF(B15&gt;=0.3,"✅",IF(B15&gt;=0.2,"⚠️","❌"))</f>
        <v>❌</v>
      </c>
      <c r="H15" s="137" t="str">
        <f t="shared" si="1"/>
        <v>➡️ Stabilno</v>
      </c>
    </row>
    <row r="16" spans="1:8" ht="21.75" customHeight="1">
      <c r="A16" s="133" t="s">
        <v>519</v>
      </c>
      <c r="B16" s="141">
        <f>IFERROR('T.7. P&amp;L'!B11/'T.7. P&amp;L'!B4,0)</f>
        <v>0</v>
      </c>
      <c r="C16" s="139">
        <f>IFERROR('T.7. P&amp;L'!C11/'T.7. P&amp;L'!C4,0)</f>
        <v>0</v>
      </c>
      <c r="D16" s="139">
        <f>IFERROR('T.7. P&amp;L'!D11/'T.7. P&amp;L'!D4,0)</f>
        <v>0</v>
      </c>
      <c r="E16" s="140">
        <f t="shared" si="0"/>
        <v>0</v>
      </c>
      <c r="F16" s="129" t="s">
        <v>503</v>
      </c>
      <c r="G16" s="138" t="str">
        <f>IF(B16&gt;=0.1,"✅",IF(B16&gt;=0.05,"⚠️","❌"))</f>
        <v>❌</v>
      </c>
      <c r="H16" s="137" t="str">
        <f t="shared" si="1"/>
        <v>➡️ Stabilno</v>
      </c>
    </row>
    <row r="17" spans="1:16" ht="21.75" customHeight="1">
      <c r="A17" s="133" t="s">
        <v>520</v>
      </c>
      <c r="B17" s="142">
        <f>IFERROR('T.7. P&amp;L'!B14/'T.7. P&amp;L'!B4,0)</f>
        <v>0</v>
      </c>
      <c r="C17" s="139">
        <f>IFERROR('T.7. P&amp;L'!C14/'T.7. P&amp;L'!C4,0)</f>
        <v>0</v>
      </c>
      <c r="D17" s="139">
        <f>IFERROR('T.7. P&amp;L'!D14/'T.7. P&amp;L'!D4,0)</f>
        <v>0</v>
      </c>
      <c r="E17" s="140">
        <f t="shared" si="0"/>
        <v>0</v>
      </c>
      <c r="F17" s="129" t="s">
        <v>504</v>
      </c>
      <c r="G17" s="138" t="str">
        <f>IF(B17&gt;=0.05,"✅",IF(B17&gt;=0,"⚠️","❌"))</f>
        <v>⚠️</v>
      </c>
      <c r="H17" s="137" t="str">
        <f t="shared" si="1"/>
        <v>➡️ Stabilno</v>
      </c>
    </row>
    <row r="18" spans="1:16" ht="21.75" customHeight="1">
      <c r="A18" s="133" t="s">
        <v>521</v>
      </c>
      <c r="B18" s="142">
        <f>IFERROR('T.7. P&amp;L'!B14/'T.3. Finansiranje'!B12,0)</f>
        <v>0</v>
      </c>
      <c r="C18" s="139">
        <f>IFERROR('T.7. P&amp;L'!C14/'T.3. Finansiranje'!B12,0)</f>
        <v>0</v>
      </c>
      <c r="D18" s="139">
        <f>IFERROR('T.7. P&amp;L'!D14/'T.3. Finansiranje'!B12,0)</f>
        <v>0</v>
      </c>
      <c r="E18" s="140">
        <f t="shared" si="0"/>
        <v>0</v>
      </c>
      <c r="F18" s="129" t="s">
        <v>505</v>
      </c>
      <c r="G18" s="138" t="str">
        <f>IF(B18&gt;=0.15,"✅",IF(B18&gt;=0.05,"⚠️","❌"))</f>
        <v>❌</v>
      </c>
      <c r="H18" s="137" t="str">
        <f t="shared" si="1"/>
        <v>➡️ Stabilno</v>
      </c>
    </row>
    <row r="19" spans="1:16" ht="21.75" customHeight="1">
      <c r="A19" s="133" t="s">
        <v>522</v>
      </c>
      <c r="B19" s="143">
        <f>IFERROR('T.3. Finansiranje'!B12/'T.7. P&amp;L'!B14,0)</f>
        <v>0</v>
      </c>
      <c r="C19" s="144">
        <f>IFERROR('T.3. Finansiranje'!B12/'T.7. P&amp;L'!C14,0)</f>
        <v>0</v>
      </c>
      <c r="D19" s="144">
        <f>IFERROR('T.3. Finansiranje'!B12/'T.7. P&amp;L'!D14,0)</f>
        <v>0</v>
      </c>
      <c r="E19" s="145">
        <f t="shared" si="0"/>
        <v>0</v>
      </c>
      <c r="F19" s="129" t="s">
        <v>506</v>
      </c>
      <c r="G19" s="138" t="str">
        <f>IF(AND(B19&gt;0,B19&lt;=5),"✅",IF(B19&lt;=7,"⚠️","❌"))</f>
        <v>⚠️</v>
      </c>
      <c r="H19" s="137" t="str">
        <f>IF(D19&lt;B19,"📈 Bolje",IF(D19&gt;B19,"📉 Lošije","➡️ Stabilno"))</f>
        <v>➡️ Stabilno</v>
      </c>
    </row>
    <row r="20" spans="1:16" ht="21.75" customHeight="1">
      <c r="A20" s="133" t="s">
        <v>424</v>
      </c>
      <c r="B20" s="134">
        <f>'T.9. Cash Flow'!AM30</f>
        <v>0</v>
      </c>
      <c r="C20" s="21">
        <f>'T.9. Cash Flow'!AN30</f>
        <v>0</v>
      </c>
      <c r="D20" s="21">
        <f>'T.9. Cash Flow'!AO30</f>
        <v>0</v>
      </c>
      <c r="E20" s="135">
        <f t="shared" si="0"/>
        <v>0</v>
      </c>
      <c r="F20" s="129" t="s">
        <v>502</v>
      </c>
      <c r="G20" s="138" t="str">
        <f>IF(B20&gt;0,"✅","❌")</f>
        <v>❌</v>
      </c>
      <c r="H20" s="137" t="str">
        <f>IF(D20&gt;B20,"📈 Rast",IF(D20&lt;B20,"📉 Pad","➡️ Stabilno"))</f>
        <v>➡️ Stabilno</v>
      </c>
    </row>
    <row r="21" spans="1:16" ht="7.5" customHeight="1">
      <c r="A21" s="42" t="s">
        <v>523</v>
      </c>
      <c r="B21" s="82">
        <f>'T.7. P&amp;L'!B9</f>
        <v>0</v>
      </c>
    </row>
    <row r="22" spans="1:16" ht="27.75" customHeight="1">
      <c r="A22" s="188" t="s">
        <v>524</v>
      </c>
      <c r="B22" s="188"/>
      <c r="C22" s="188"/>
      <c r="D22" s="188"/>
      <c r="E22" s="188"/>
      <c r="F22" s="188"/>
      <c r="G22" s="188"/>
      <c r="H22" s="188"/>
    </row>
    <row r="23" spans="1:16" ht="21.75" customHeight="1">
      <c r="A23" s="40" t="s">
        <v>493</v>
      </c>
      <c r="B23" s="40" t="s">
        <v>525</v>
      </c>
      <c r="C23" s="40" t="s">
        <v>526</v>
      </c>
      <c r="D23" s="40" t="s">
        <v>527</v>
      </c>
    </row>
    <row r="24" spans="1:16" ht="21.75" customHeight="1">
      <c r="A24" s="186" t="s">
        <v>528</v>
      </c>
      <c r="B24" s="186"/>
      <c r="C24" s="186"/>
      <c r="D24" s="186"/>
      <c r="E24" s="186"/>
      <c r="F24" s="186"/>
      <c r="G24" s="186"/>
      <c r="H24" s="186"/>
    </row>
    <row r="25" spans="1:16" ht="24" customHeight="1">
      <c r="A25" s="15" t="s">
        <v>529</v>
      </c>
      <c r="B25" s="146" t="s">
        <v>171</v>
      </c>
      <c r="C25" s="146" t="s">
        <v>172</v>
      </c>
      <c r="D25" s="146" t="s">
        <v>173</v>
      </c>
      <c r="E25" s="15" t="s">
        <v>530</v>
      </c>
    </row>
    <row r="26" spans="1:16" ht="21.75" customHeight="1">
      <c r="A26" s="147" t="s">
        <v>531</v>
      </c>
      <c r="B26" s="21">
        <f>'T.9. Cash Flow'!AM16</f>
        <v>0</v>
      </c>
      <c r="C26" s="21">
        <f>'T.9. Cash Flow'!AN16</f>
        <v>0</v>
      </c>
      <c r="D26" s="21">
        <f>'T.9. Cash Flow'!AO16</f>
        <v>0</v>
      </c>
      <c r="E26" s="135">
        <f>SUM(B26:D26)</f>
        <v>0</v>
      </c>
    </row>
    <row r="27" spans="1:16" ht="21.75" customHeight="1">
      <c r="A27" s="147" t="s">
        <v>532</v>
      </c>
      <c r="B27" s="21">
        <f>'T.9. Cash Flow'!AM26</f>
        <v>0</v>
      </c>
      <c r="C27" s="21">
        <f>'T.9. Cash Flow'!AN26</f>
        <v>0</v>
      </c>
      <c r="D27" s="21">
        <f>'T.9. Cash Flow'!AO26</f>
        <v>0</v>
      </c>
      <c r="E27" s="135">
        <f>SUM(B27:D27)</f>
        <v>0</v>
      </c>
    </row>
    <row r="28" spans="1:16" ht="21.75" customHeight="1">
      <c r="A28" s="147" t="s">
        <v>533</v>
      </c>
      <c r="B28" s="21">
        <f>'T.9. Cash Flow'!AM28</f>
        <v>0</v>
      </c>
      <c r="C28" s="21">
        <f>'T.9. Cash Flow'!AN28</f>
        <v>0</v>
      </c>
      <c r="D28" s="21">
        <f>'T.9. Cash Flow'!AO28</f>
        <v>0</v>
      </c>
      <c r="E28" s="135">
        <f>SUM(B28:D28)</f>
        <v>0</v>
      </c>
    </row>
    <row r="29" spans="1:16" ht="21.75" customHeight="1">
      <c r="A29" s="147" t="s">
        <v>534</v>
      </c>
      <c r="B29" s="148">
        <f>'T.9. Cash Flow'!AM30</f>
        <v>0</v>
      </c>
      <c r="C29" s="148">
        <f>'T.9. Cash Flow'!AN30</f>
        <v>0</v>
      </c>
      <c r="D29" s="148">
        <f>'T.9. Cash Flow'!AO30</f>
        <v>0</v>
      </c>
      <c r="E29" s="135">
        <f>D29</f>
        <v>0</v>
      </c>
      <c r="F29" s="149" t="s">
        <v>535</v>
      </c>
      <c r="G29" s="149" t="s">
        <v>536</v>
      </c>
      <c r="H29" s="149" t="s">
        <v>537</v>
      </c>
      <c r="I29" s="149" t="s">
        <v>538</v>
      </c>
      <c r="J29" s="149" t="s">
        <v>539</v>
      </c>
      <c r="K29" s="149" t="s">
        <v>540</v>
      </c>
      <c r="L29" s="149" t="s">
        <v>541</v>
      </c>
      <c r="M29" s="149" t="s">
        <v>542</v>
      </c>
      <c r="N29" s="149" t="s">
        <v>308</v>
      </c>
      <c r="O29" s="149" t="s">
        <v>309</v>
      </c>
      <c r="P29" s="149" t="s">
        <v>310</v>
      </c>
    </row>
    <row r="30" spans="1:16" ht="15.75" customHeight="1">
      <c r="A30" s="42" t="s">
        <v>543</v>
      </c>
      <c r="B30" s="82">
        <f>'T.9. Cash Flow'!C28</f>
        <v>0</v>
      </c>
      <c r="C30" s="82">
        <f>'T.9. Cash Flow'!D28</f>
        <v>0</v>
      </c>
      <c r="D30" s="82">
        <f>'T.9. Cash Flow'!E28</f>
        <v>0</v>
      </c>
      <c r="E30" s="82">
        <f>'T.9. Cash Flow'!F28</f>
        <v>0</v>
      </c>
      <c r="F30" s="82">
        <f>'T.9. Cash Flow'!G28</f>
        <v>0</v>
      </c>
      <c r="G30" s="82">
        <f>'T.9. Cash Flow'!H28</f>
        <v>0</v>
      </c>
      <c r="H30" s="82">
        <f>'T.9. Cash Flow'!I28</f>
        <v>0</v>
      </c>
      <c r="I30" s="82">
        <f>'T.9. Cash Flow'!J28</f>
        <v>0</v>
      </c>
      <c r="J30" s="82">
        <f>'T.9. Cash Flow'!K28</f>
        <v>0</v>
      </c>
      <c r="K30" s="82">
        <f>'T.9. Cash Flow'!L28</f>
        <v>0</v>
      </c>
      <c r="L30" s="82">
        <f>'T.9. Cash Flow'!M28</f>
        <v>0</v>
      </c>
      <c r="M30" s="82">
        <f>'T.9. Cash Flow'!N28</f>
        <v>0</v>
      </c>
      <c r="N30" s="82">
        <f>'T.9. Cash Flow'!AM28</f>
        <v>0</v>
      </c>
      <c r="O30" s="82">
        <f>'T.9. Cash Flow'!AN28</f>
        <v>0</v>
      </c>
      <c r="P30" s="82">
        <f>'T.9. Cash Flow'!AO28</f>
        <v>0</v>
      </c>
    </row>
    <row r="31" spans="1:16" ht="15.75" customHeight="1">
      <c r="A31" s="42" t="s">
        <v>544</v>
      </c>
      <c r="B31" s="82">
        <f>'T.9. Cash Flow'!C30</f>
        <v>0</v>
      </c>
      <c r="C31" s="82">
        <f>'T.9. Cash Flow'!D30</f>
        <v>0</v>
      </c>
      <c r="D31" s="82">
        <f>'T.9. Cash Flow'!E30</f>
        <v>0</v>
      </c>
      <c r="E31" s="82">
        <f>'T.9. Cash Flow'!F30</f>
        <v>0</v>
      </c>
      <c r="F31" s="82">
        <f>'T.9. Cash Flow'!G30</f>
        <v>0</v>
      </c>
      <c r="G31" s="82">
        <f>'T.9. Cash Flow'!H30</f>
        <v>0</v>
      </c>
      <c r="H31" s="82">
        <f>'T.9. Cash Flow'!I30</f>
        <v>0</v>
      </c>
      <c r="I31" s="82">
        <f>'T.9. Cash Flow'!J30</f>
        <v>0</v>
      </c>
      <c r="J31" s="82">
        <f>'T.9. Cash Flow'!K30</f>
        <v>0</v>
      </c>
      <c r="K31" s="82">
        <f>'T.9. Cash Flow'!L30</f>
        <v>0</v>
      </c>
      <c r="L31" s="82">
        <f>'T.9. Cash Flow'!M30</f>
        <v>0</v>
      </c>
      <c r="M31" s="82">
        <f>'T.9. Cash Flow'!N30</f>
        <v>0</v>
      </c>
      <c r="N31" s="82">
        <f>'T.9. Cash Flow'!AM30</f>
        <v>0</v>
      </c>
      <c r="O31" s="82">
        <f>'T.9. Cash Flow'!AN30</f>
        <v>0</v>
      </c>
      <c r="P31" s="82">
        <f>'T.9. Cash Flow'!AO30</f>
        <v>0</v>
      </c>
    </row>
    <row r="32" spans="1:16" ht="15.75" customHeight="1">
      <c r="A32" s="42" t="s">
        <v>545</v>
      </c>
      <c r="B32" s="82">
        <f>'T.9. Cash Flow'!C30</f>
        <v>0</v>
      </c>
      <c r="C32" s="82">
        <f>'T.9. Cash Flow'!D30</f>
        <v>0</v>
      </c>
      <c r="D32" s="82">
        <f>'T.9. Cash Flow'!E30</f>
        <v>0</v>
      </c>
      <c r="E32" s="82">
        <f>'T.9. Cash Flow'!F30</f>
        <v>0</v>
      </c>
      <c r="F32" s="82">
        <f>'T.9. Cash Flow'!G30</f>
        <v>0</v>
      </c>
      <c r="G32" s="82">
        <f>'T.9. Cash Flow'!H30</f>
        <v>0</v>
      </c>
      <c r="H32" s="82">
        <f>'T.9. Cash Flow'!I30</f>
        <v>0</v>
      </c>
      <c r="I32" s="82">
        <f>'T.9. Cash Flow'!J30</f>
        <v>0</v>
      </c>
      <c r="J32" s="82">
        <f>'T.9. Cash Flow'!K30</f>
        <v>0</v>
      </c>
      <c r="K32" s="82">
        <f>'T.9. Cash Flow'!L30</f>
        <v>0</v>
      </c>
      <c r="L32" s="82">
        <f>'T.9. Cash Flow'!M30</f>
        <v>0</v>
      </c>
      <c r="M32" s="82">
        <f>'T.9. Cash Flow'!N30</f>
        <v>0</v>
      </c>
      <c r="N32" s="82">
        <f>'T.9. Cash Flow'!AM30</f>
        <v>0</v>
      </c>
      <c r="O32" s="82">
        <f>'T.9. Cash Flow'!AN30</f>
        <v>0</v>
      </c>
      <c r="P32" s="82">
        <f>'T.9. Cash Flow'!AO30</f>
        <v>0</v>
      </c>
    </row>
    <row r="35" spans="1:7" ht="25.5" customHeight="1">
      <c r="A35" s="159" t="s">
        <v>546</v>
      </c>
    </row>
    <row r="36" spans="1:7" ht="21.75" customHeight="1">
      <c r="A36" s="150" t="s">
        <v>420</v>
      </c>
      <c r="B36" s="150" t="s">
        <v>171</v>
      </c>
      <c r="C36" s="150" t="s">
        <v>172</v>
      </c>
      <c r="D36" s="150" t="s">
        <v>173</v>
      </c>
      <c r="E36" s="150" t="s">
        <v>379</v>
      </c>
      <c r="F36" s="150" t="s">
        <v>547</v>
      </c>
      <c r="G36" s="150" t="s">
        <v>507</v>
      </c>
    </row>
    <row r="37" spans="1:7" ht="19.5" customHeight="1">
      <c r="A37" s="151" t="s">
        <v>512</v>
      </c>
      <c r="B37" s="82">
        <f>'T.7. P&amp;L'!B4</f>
        <v>0</v>
      </c>
      <c r="C37" s="82">
        <f>'T.7. P&amp;L'!C4</f>
        <v>0</v>
      </c>
      <c r="D37" s="82">
        <f>'T.7. P&amp;L'!D4</f>
        <v>0</v>
      </c>
      <c r="E37" s="82">
        <f t="shared" ref="E37:E42" si="2">AVERAGE(B37:D37)</f>
        <v>0</v>
      </c>
      <c r="F37" s="152" t="s">
        <v>513</v>
      </c>
      <c r="G37" s="44"/>
    </row>
    <row r="38" spans="1:7" ht="19.5" customHeight="1">
      <c r="A38" s="151" t="s">
        <v>514</v>
      </c>
      <c r="B38" s="82">
        <f>'T.7. P&amp;L'!B11</f>
        <v>0</v>
      </c>
      <c r="C38" s="82">
        <f>'T.7. P&amp;L'!C11</f>
        <v>0</v>
      </c>
      <c r="D38" s="82">
        <f>'T.7. P&amp;L'!D11</f>
        <v>0</v>
      </c>
      <c r="E38" s="82">
        <f t="shared" si="2"/>
        <v>0</v>
      </c>
      <c r="F38" s="152" t="s">
        <v>548</v>
      </c>
      <c r="G38" s="44"/>
    </row>
    <row r="39" spans="1:7" ht="19.5" customHeight="1">
      <c r="A39" s="151" t="s">
        <v>515</v>
      </c>
      <c r="B39" s="82">
        <f>'T.7. P&amp;L'!B14</f>
        <v>0</v>
      </c>
      <c r="C39" s="82">
        <f>'T.7. P&amp;L'!C14</f>
        <v>0</v>
      </c>
      <c r="D39" s="82">
        <f>'T.7. P&amp;L'!D14</f>
        <v>0</v>
      </c>
      <c r="E39" s="82">
        <f t="shared" si="2"/>
        <v>0</v>
      </c>
      <c r="F39" s="152" t="s">
        <v>548</v>
      </c>
      <c r="G39" s="44"/>
    </row>
    <row r="40" spans="1:7" ht="19.5" customHeight="1">
      <c r="A40" s="151" t="s">
        <v>549</v>
      </c>
      <c r="B40" s="153">
        <f>IFERROR('T.7. P&amp;L'!B14/'T.7. P&amp;L'!B4,0)</f>
        <v>0</v>
      </c>
      <c r="C40" s="153">
        <f>IFERROR('T.7. P&amp;L'!C14/'T.7. P&amp;L'!C4,0)</f>
        <v>0</v>
      </c>
      <c r="D40" s="153">
        <f>IFERROR('T.7. P&amp;L'!D14/'T.7. P&amp;L'!D4,0)</f>
        <v>0</v>
      </c>
      <c r="E40" s="153">
        <f t="shared" si="2"/>
        <v>0</v>
      </c>
      <c r="F40" s="152" t="s">
        <v>504</v>
      </c>
      <c r="G40" s="67" t="str">
        <f>IF(B40&gt;=0.05,"✅ OK","⚠️ Ispod praga")</f>
        <v>⚠️ Ispod praga</v>
      </c>
    </row>
    <row r="41" spans="1:7" ht="19.5" customHeight="1">
      <c r="A41" s="151" t="s">
        <v>550</v>
      </c>
      <c r="B41" s="153">
        <f>IFERROR('T.7. P&amp;L'!B11/'T.7. P&amp;L'!B4,0)</f>
        <v>0</v>
      </c>
      <c r="C41" s="153">
        <f>IFERROR('T.7. P&amp;L'!C11/'T.7. P&amp;L'!C4,0)</f>
        <v>0</v>
      </c>
      <c r="D41" s="153">
        <f>IFERROR('T.7. P&amp;L'!D11/'T.7. P&amp;L'!D4,0)</f>
        <v>0</v>
      </c>
      <c r="E41" s="153">
        <f t="shared" si="2"/>
        <v>0</v>
      </c>
      <c r="F41" s="152" t="s">
        <v>503</v>
      </c>
      <c r="G41" s="67" t="str">
        <f>IF(B41&gt;=0.05,"✅ OK","⚠️ Ispod praga")</f>
        <v>⚠️ Ispod praga</v>
      </c>
    </row>
    <row r="42" spans="1:7" ht="19.5" customHeight="1">
      <c r="A42" s="151" t="s">
        <v>551</v>
      </c>
      <c r="B42" s="153">
        <f>IFERROR('T.7. P&amp;L'!B14/'T.3. Finansiranje'!B12,0)</f>
        <v>0</v>
      </c>
      <c r="C42" s="153">
        <f>IFERROR('T.7. P&amp;L'!C14/'T.3. Finansiranje'!B12,0)</f>
        <v>0</v>
      </c>
      <c r="D42" s="153">
        <f>IFERROR('T.7. P&amp;L'!D14/'T.3. Finansiranje'!B12,0)</f>
        <v>0</v>
      </c>
      <c r="E42" s="153">
        <f t="shared" si="2"/>
        <v>0</v>
      </c>
      <c r="F42" s="152" t="s">
        <v>505</v>
      </c>
      <c r="G42" s="67" t="str">
        <f>IF(B42&gt;=0.05,"✅ OK","⚠️ Ispod praga")</f>
        <v>⚠️ Ispod praga</v>
      </c>
    </row>
    <row r="43" spans="1:7" ht="19.5" customHeight="1">
      <c r="A43" s="151" t="s">
        <v>552</v>
      </c>
      <c r="B43" s="154">
        <f>IFERROR('T.3. Finansiranje'!B12/'T.7. P&amp;L'!B14,0)</f>
        <v>0</v>
      </c>
      <c r="F43" s="152" t="s">
        <v>553</v>
      </c>
      <c r="G43" s="44"/>
    </row>
  </sheetData>
  <mergeCells count="6">
    <mergeCell ref="A24:H24"/>
    <mergeCell ref="A1:H1"/>
    <mergeCell ref="A2:H2"/>
    <mergeCell ref="A3:H3"/>
    <mergeCell ref="A9:H9"/>
    <mergeCell ref="A22:H2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48"/>
  <sheetViews>
    <sheetView zoomScaleNormal="100" workbookViewId="0">
      <pane ySplit="3" topLeftCell="A37" activePane="bottomLeft" state="frozen"/>
      <selection pane="bottomLeft" sqref="A1:F1"/>
    </sheetView>
  </sheetViews>
  <sheetFormatPr defaultColWidth="8.7109375" defaultRowHeight="14.45"/>
  <cols>
    <col min="1" max="1" width="4" customWidth="1"/>
    <col min="2" max="2" width="26" customWidth="1"/>
    <col min="3" max="3" width="28" customWidth="1"/>
    <col min="4" max="4" width="38" customWidth="1"/>
    <col min="5" max="5" width="22" customWidth="1"/>
    <col min="6" max="6" width="38" customWidth="1"/>
  </cols>
  <sheetData>
    <row r="1" spans="1:6" ht="30" customHeight="1">
      <c r="A1" s="164" t="s">
        <v>554</v>
      </c>
      <c r="B1" s="164"/>
      <c r="C1" s="164"/>
      <c r="D1" s="164"/>
      <c r="E1" s="164"/>
      <c r="F1" s="164"/>
    </row>
    <row r="2" spans="1:6" ht="21.75" customHeight="1">
      <c r="A2" s="165" t="s">
        <v>555</v>
      </c>
      <c r="B2" s="165"/>
      <c r="C2" s="165"/>
      <c r="D2" s="165"/>
      <c r="E2" s="165"/>
      <c r="F2" s="165"/>
    </row>
    <row r="4" spans="1:6" ht="24" customHeight="1">
      <c r="A4" s="162" t="s">
        <v>556</v>
      </c>
      <c r="B4" s="162"/>
      <c r="C4" s="162"/>
      <c r="D4" s="162"/>
      <c r="E4" s="162"/>
      <c r="F4" s="162"/>
    </row>
    <row r="5" spans="1:6" ht="31.5" customHeight="1">
      <c r="A5" s="15" t="s">
        <v>136</v>
      </c>
      <c r="B5" s="15" t="s">
        <v>420</v>
      </c>
      <c r="C5" s="15" t="s">
        <v>557</v>
      </c>
      <c r="D5" s="15" t="s">
        <v>558</v>
      </c>
      <c r="E5" s="15" t="s">
        <v>559</v>
      </c>
      <c r="F5" s="15" t="s">
        <v>560</v>
      </c>
    </row>
    <row r="6" spans="1:6" ht="90" customHeight="1">
      <c r="A6" s="10" t="s">
        <v>42</v>
      </c>
      <c r="B6" s="155" t="s">
        <v>382</v>
      </c>
      <c r="C6" s="156" t="s">
        <v>561</v>
      </c>
      <c r="D6" s="157" t="s">
        <v>562</v>
      </c>
      <c r="E6" s="158" t="s">
        <v>563</v>
      </c>
      <c r="F6" s="157" t="s">
        <v>564</v>
      </c>
    </row>
    <row r="7" spans="1:6" ht="66.599999999999994" customHeight="1">
      <c r="A7" s="10" t="s">
        <v>45</v>
      </c>
      <c r="B7" s="155" t="s">
        <v>381</v>
      </c>
      <c r="C7" s="156" t="s">
        <v>565</v>
      </c>
      <c r="D7" s="157" t="s">
        <v>566</v>
      </c>
      <c r="E7" s="158" t="s">
        <v>567</v>
      </c>
      <c r="F7" s="157" t="s">
        <v>568</v>
      </c>
    </row>
    <row r="8" spans="1:6" ht="60" customHeight="1">
      <c r="A8" s="10" t="s">
        <v>48</v>
      </c>
      <c r="B8" s="155" t="s">
        <v>380</v>
      </c>
      <c r="C8" s="156" t="s">
        <v>569</v>
      </c>
      <c r="D8" s="157" t="s">
        <v>570</v>
      </c>
      <c r="E8" s="158" t="s">
        <v>571</v>
      </c>
      <c r="F8" s="157" t="s">
        <v>572</v>
      </c>
    </row>
    <row r="9" spans="1:6" ht="60" customHeight="1">
      <c r="A9" s="10" t="s">
        <v>51</v>
      </c>
      <c r="B9" s="155" t="s">
        <v>573</v>
      </c>
      <c r="C9" s="156" t="s">
        <v>574</v>
      </c>
      <c r="D9" s="157" t="s">
        <v>575</v>
      </c>
      <c r="E9" s="158" t="s">
        <v>576</v>
      </c>
      <c r="F9" s="157" t="s">
        <v>577</v>
      </c>
    </row>
    <row r="10" spans="1:6" ht="60" customHeight="1">
      <c r="A10" s="10" t="s">
        <v>54</v>
      </c>
      <c r="B10" s="155" t="s">
        <v>578</v>
      </c>
      <c r="C10" s="156" t="s">
        <v>579</v>
      </c>
      <c r="D10" s="157" t="s">
        <v>580</v>
      </c>
      <c r="E10" s="158" t="s">
        <v>581</v>
      </c>
      <c r="F10" s="157" t="s">
        <v>582</v>
      </c>
    </row>
    <row r="11" spans="1:6" ht="12" customHeight="1"/>
    <row r="12" spans="1:6" ht="24" customHeight="1">
      <c r="A12" s="162" t="s">
        <v>583</v>
      </c>
      <c r="B12" s="162"/>
      <c r="C12" s="162"/>
      <c r="D12" s="162"/>
      <c r="E12" s="162"/>
      <c r="F12" s="162"/>
    </row>
    <row r="13" spans="1:6" ht="31.5" customHeight="1">
      <c r="A13" s="15" t="s">
        <v>136</v>
      </c>
      <c r="B13" s="15" t="s">
        <v>420</v>
      </c>
      <c r="C13" s="15" t="s">
        <v>557</v>
      </c>
      <c r="D13" s="15" t="s">
        <v>558</v>
      </c>
      <c r="E13" s="15" t="s">
        <v>559</v>
      </c>
      <c r="F13" s="15" t="s">
        <v>560</v>
      </c>
    </row>
    <row r="14" spans="1:6" ht="60" customHeight="1">
      <c r="A14" s="10" t="s">
        <v>57</v>
      </c>
      <c r="B14" s="155" t="s">
        <v>584</v>
      </c>
      <c r="C14" s="156" t="s">
        <v>585</v>
      </c>
      <c r="D14" s="157" t="s">
        <v>586</v>
      </c>
      <c r="E14" s="158" t="s">
        <v>587</v>
      </c>
      <c r="F14" s="157" t="s">
        <v>588</v>
      </c>
    </row>
    <row r="15" spans="1:6" ht="60" customHeight="1">
      <c r="A15" s="10" t="s">
        <v>60</v>
      </c>
      <c r="B15" s="155" t="s">
        <v>589</v>
      </c>
      <c r="C15" s="156" t="s">
        <v>590</v>
      </c>
      <c r="D15" s="157" t="s">
        <v>591</v>
      </c>
      <c r="E15" s="158" t="s">
        <v>592</v>
      </c>
      <c r="F15" s="157" t="s">
        <v>593</v>
      </c>
    </row>
    <row r="16" spans="1:6" ht="60" customHeight="1">
      <c r="A16" s="10" t="s">
        <v>63</v>
      </c>
      <c r="B16" s="155" t="s">
        <v>594</v>
      </c>
      <c r="C16" s="156" t="s">
        <v>595</v>
      </c>
      <c r="D16" s="157" t="s">
        <v>596</v>
      </c>
      <c r="E16" s="158" t="s">
        <v>597</v>
      </c>
      <c r="F16" s="157" t="s">
        <v>598</v>
      </c>
    </row>
    <row r="17" spans="1:6" ht="12" customHeight="1"/>
    <row r="18" spans="1:6" ht="24" customHeight="1">
      <c r="A18" s="162" t="s">
        <v>599</v>
      </c>
      <c r="B18" s="162"/>
      <c r="C18" s="162"/>
      <c r="D18" s="162"/>
      <c r="E18" s="162"/>
      <c r="F18" s="162"/>
    </row>
    <row r="19" spans="1:6" ht="31.5" customHeight="1">
      <c r="A19" s="15" t="s">
        <v>136</v>
      </c>
      <c r="B19" s="15" t="s">
        <v>420</v>
      </c>
      <c r="C19" s="15" t="s">
        <v>557</v>
      </c>
      <c r="D19" s="15" t="s">
        <v>558</v>
      </c>
      <c r="E19" s="15" t="s">
        <v>559</v>
      </c>
      <c r="F19" s="15" t="s">
        <v>560</v>
      </c>
    </row>
    <row r="20" spans="1:6" ht="90" customHeight="1">
      <c r="A20" s="10" t="s">
        <v>66</v>
      </c>
      <c r="B20" s="155" t="s">
        <v>600</v>
      </c>
      <c r="C20" s="156" t="s">
        <v>601</v>
      </c>
      <c r="D20" s="157" t="s">
        <v>602</v>
      </c>
      <c r="E20" s="158" t="s">
        <v>603</v>
      </c>
      <c r="F20" s="157" t="s">
        <v>604</v>
      </c>
    </row>
    <row r="21" spans="1:6" ht="60" customHeight="1">
      <c r="A21" s="10" t="s">
        <v>69</v>
      </c>
      <c r="B21" s="155" t="s">
        <v>605</v>
      </c>
      <c r="C21" s="156" t="s">
        <v>606</v>
      </c>
      <c r="D21" s="157" t="s">
        <v>607</v>
      </c>
      <c r="E21" s="158" t="s">
        <v>608</v>
      </c>
      <c r="F21" s="157" t="s">
        <v>609</v>
      </c>
    </row>
    <row r="22" spans="1:6" ht="60" customHeight="1">
      <c r="A22" s="10" t="s">
        <v>72</v>
      </c>
      <c r="B22" s="155" t="s">
        <v>610</v>
      </c>
      <c r="C22" s="156" t="s">
        <v>611</v>
      </c>
      <c r="D22" s="157" t="s">
        <v>612</v>
      </c>
      <c r="E22" s="158" t="s">
        <v>613</v>
      </c>
      <c r="F22" s="157" t="s">
        <v>614</v>
      </c>
    </row>
    <row r="23" spans="1:6" ht="60" customHeight="1">
      <c r="A23" s="10" t="s">
        <v>75</v>
      </c>
      <c r="B23" s="155" t="s">
        <v>615</v>
      </c>
      <c r="C23" s="156" t="s">
        <v>616</v>
      </c>
      <c r="D23" s="157" t="s">
        <v>617</v>
      </c>
      <c r="E23" s="158" t="s">
        <v>618</v>
      </c>
      <c r="F23" s="157" t="s">
        <v>619</v>
      </c>
    </row>
    <row r="24" spans="1:6" ht="12" customHeight="1"/>
    <row r="25" spans="1:6" ht="24" customHeight="1">
      <c r="A25" s="162" t="s">
        <v>620</v>
      </c>
      <c r="B25" s="162"/>
      <c r="C25" s="162"/>
      <c r="D25" s="162"/>
      <c r="E25" s="162"/>
      <c r="F25" s="162"/>
    </row>
    <row r="26" spans="1:6" ht="31.5" customHeight="1">
      <c r="A26" s="15" t="s">
        <v>136</v>
      </c>
      <c r="B26" s="15" t="s">
        <v>420</v>
      </c>
      <c r="C26" s="15" t="s">
        <v>557</v>
      </c>
      <c r="D26" s="15" t="s">
        <v>558</v>
      </c>
      <c r="E26" s="15" t="s">
        <v>559</v>
      </c>
      <c r="F26" s="15" t="s">
        <v>560</v>
      </c>
    </row>
    <row r="27" spans="1:6" ht="90" customHeight="1">
      <c r="A27" s="10" t="s">
        <v>621</v>
      </c>
      <c r="B27" s="155" t="s">
        <v>622</v>
      </c>
      <c r="C27" s="156" t="s">
        <v>623</v>
      </c>
      <c r="D27" s="157" t="s">
        <v>624</v>
      </c>
      <c r="E27" s="158" t="s">
        <v>625</v>
      </c>
      <c r="F27" s="157" t="s">
        <v>626</v>
      </c>
    </row>
    <row r="28" spans="1:6" ht="60" customHeight="1">
      <c r="A28" s="10" t="s">
        <v>627</v>
      </c>
      <c r="B28" s="155" t="s">
        <v>628</v>
      </c>
      <c r="C28" s="156" t="s">
        <v>629</v>
      </c>
      <c r="D28" s="157" t="s">
        <v>630</v>
      </c>
      <c r="E28" s="158" t="s">
        <v>631</v>
      </c>
      <c r="F28" s="157" t="s">
        <v>632</v>
      </c>
    </row>
    <row r="29" spans="1:6" ht="60" customHeight="1">
      <c r="A29" s="10" t="s">
        <v>633</v>
      </c>
      <c r="B29" s="155" t="s">
        <v>634</v>
      </c>
      <c r="C29" s="156" t="s">
        <v>635</v>
      </c>
      <c r="D29" s="157" t="s">
        <v>636</v>
      </c>
      <c r="E29" s="158" t="s">
        <v>637</v>
      </c>
      <c r="F29" s="157" t="s">
        <v>638</v>
      </c>
    </row>
    <row r="30" spans="1:6" ht="60" customHeight="1">
      <c r="A30" s="10" t="s">
        <v>639</v>
      </c>
      <c r="B30" s="155" t="s">
        <v>640</v>
      </c>
      <c r="C30" s="156" t="s">
        <v>641</v>
      </c>
      <c r="D30" s="157" t="s">
        <v>642</v>
      </c>
      <c r="E30" s="158" t="s">
        <v>518</v>
      </c>
      <c r="F30" s="157" t="s">
        <v>643</v>
      </c>
    </row>
    <row r="31" spans="1:6" ht="60" customHeight="1">
      <c r="A31" s="10" t="s">
        <v>644</v>
      </c>
      <c r="B31" s="155" t="s">
        <v>645</v>
      </c>
      <c r="C31" s="156" t="s">
        <v>646</v>
      </c>
      <c r="D31" s="157" t="s">
        <v>647</v>
      </c>
      <c r="E31" s="158" t="s">
        <v>648</v>
      </c>
      <c r="F31" s="157" t="s">
        <v>649</v>
      </c>
    </row>
    <row r="32" spans="1:6" ht="12" customHeight="1"/>
    <row r="33" spans="1:6" ht="24" customHeight="1">
      <c r="A33" s="162" t="s">
        <v>650</v>
      </c>
      <c r="B33" s="162"/>
      <c r="C33" s="162"/>
      <c r="D33" s="162"/>
      <c r="E33" s="162"/>
      <c r="F33" s="162"/>
    </row>
    <row r="34" spans="1:6" ht="31.5" customHeight="1">
      <c r="A34" s="15" t="s">
        <v>136</v>
      </c>
      <c r="B34" s="15" t="s">
        <v>420</v>
      </c>
      <c r="C34" s="15" t="s">
        <v>557</v>
      </c>
      <c r="D34" s="15" t="s">
        <v>558</v>
      </c>
      <c r="E34" s="15" t="s">
        <v>559</v>
      </c>
      <c r="F34" s="15" t="s">
        <v>560</v>
      </c>
    </row>
    <row r="35" spans="1:6" ht="60" customHeight="1">
      <c r="A35" s="10" t="s">
        <v>651</v>
      </c>
      <c r="B35" s="155" t="s">
        <v>652</v>
      </c>
      <c r="C35" s="156" t="s">
        <v>653</v>
      </c>
      <c r="D35" s="157" t="s">
        <v>654</v>
      </c>
      <c r="E35" s="158" t="s">
        <v>655</v>
      </c>
      <c r="F35" s="157" t="s">
        <v>656</v>
      </c>
    </row>
    <row r="36" spans="1:6" ht="60" customHeight="1">
      <c r="A36" s="10" t="s">
        <v>657</v>
      </c>
      <c r="B36" s="155" t="s">
        <v>658</v>
      </c>
      <c r="C36" s="156" t="s">
        <v>659</v>
      </c>
      <c r="D36" s="157" t="s">
        <v>660</v>
      </c>
      <c r="E36" s="158" t="s">
        <v>661</v>
      </c>
      <c r="F36" s="157" t="s">
        <v>662</v>
      </c>
    </row>
    <row r="37" spans="1:6" ht="60" customHeight="1">
      <c r="A37" s="10" t="s">
        <v>663</v>
      </c>
      <c r="B37" s="155" t="s">
        <v>664</v>
      </c>
      <c r="C37" s="156" t="s">
        <v>665</v>
      </c>
      <c r="D37" s="157" t="s">
        <v>666</v>
      </c>
      <c r="E37" s="158" t="s">
        <v>667</v>
      </c>
      <c r="F37" s="157" t="s">
        <v>668</v>
      </c>
    </row>
    <row r="40" spans="1:6" ht="27.75" customHeight="1">
      <c r="A40" s="163" t="s">
        <v>669</v>
      </c>
      <c r="B40" s="163"/>
      <c r="C40" s="163"/>
      <c r="D40" s="163"/>
      <c r="E40" s="163"/>
      <c r="F40" s="163"/>
    </row>
    <row r="41" spans="1:6" ht="25.5" customHeight="1">
      <c r="A41" s="160" t="s">
        <v>670</v>
      </c>
      <c r="B41" s="160"/>
      <c r="C41" s="160"/>
      <c r="D41" s="160"/>
      <c r="E41" s="160"/>
      <c r="F41" s="160"/>
    </row>
    <row r="42" spans="1:6" ht="25.5" customHeight="1">
      <c r="A42" s="160" t="s">
        <v>671</v>
      </c>
      <c r="B42" s="160"/>
      <c r="C42" s="160"/>
      <c r="D42" s="160"/>
      <c r="E42" s="160"/>
      <c r="F42" s="160"/>
    </row>
    <row r="43" spans="1:6" ht="25.5" customHeight="1">
      <c r="A43" s="160" t="s">
        <v>672</v>
      </c>
      <c r="B43" s="160"/>
      <c r="C43" s="160"/>
      <c r="D43" s="160"/>
      <c r="E43" s="160"/>
      <c r="F43" s="160"/>
    </row>
    <row r="44" spans="1:6" ht="25.5" customHeight="1">
      <c r="A44" s="160" t="s">
        <v>673</v>
      </c>
      <c r="B44" s="160"/>
      <c r="C44" s="160"/>
      <c r="D44" s="160"/>
      <c r="E44" s="160"/>
      <c r="F44" s="160"/>
    </row>
    <row r="45" spans="1:6" ht="25.5" customHeight="1">
      <c r="A45" s="160" t="s">
        <v>674</v>
      </c>
      <c r="B45" s="160"/>
      <c r="C45" s="160"/>
      <c r="D45" s="160"/>
      <c r="E45" s="160"/>
      <c r="F45" s="160"/>
    </row>
    <row r="46" spans="1:6" ht="25.5" customHeight="1">
      <c r="A46" s="160" t="s">
        <v>675</v>
      </c>
      <c r="B46" s="160"/>
      <c r="C46" s="160"/>
      <c r="D46" s="160"/>
      <c r="E46" s="160"/>
      <c r="F46" s="160"/>
    </row>
    <row r="48" spans="1:6" ht="36" customHeight="1">
      <c r="A48" s="161" t="s">
        <v>676</v>
      </c>
      <c r="B48" s="161"/>
      <c r="C48" s="161"/>
      <c r="D48" s="161"/>
      <c r="E48" s="161"/>
      <c r="F48" s="161"/>
    </row>
  </sheetData>
  <mergeCells count="15">
    <mergeCell ref="A1:F1"/>
    <mergeCell ref="A2:F2"/>
    <mergeCell ref="A4:F4"/>
    <mergeCell ref="A12:F12"/>
    <mergeCell ref="A18:F18"/>
    <mergeCell ref="A25:F25"/>
    <mergeCell ref="A33:F33"/>
    <mergeCell ref="A40:F40"/>
    <mergeCell ref="A41:F41"/>
    <mergeCell ref="A42:F42"/>
    <mergeCell ref="A43:F43"/>
    <mergeCell ref="A44:F44"/>
    <mergeCell ref="A45:F45"/>
    <mergeCell ref="A46:F46"/>
    <mergeCell ref="A48:F48"/>
  </mergeCells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zoomScaleNormal="100" workbookViewId="0">
      <pane ySplit="3" topLeftCell="A134" activePane="bottomLeft" state="frozen"/>
      <selection pane="bottomLeft" activeCell="D138" sqref="D138:D145"/>
    </sheetView>
  </sheetViews>
  <sheetFormatPr defaultColWidth="8.7109375" defaultRowHeight="14.45"/>
  <cols>
    <col min="1" max="1" width="5" customWidth="1"/>
    <col min="2" max="2" width="32" customWidth="1"/>
    <col min="3" max="3" width="12" customWidth="1"/>
    <col min="4" max="5" width="14" customWidth="1"/>
    <col min="6" max="6" width="18" customWidth="1"/>
  </cols>
  <sheetData>
    <row r="1" spans="1:6" ht="30" customHeight="1">
      <c r="A1" s="164" t="s">
        <v>88</v>
      </c>
      <c r="B1" s="164"/>
      <c r="C1" s="164"/>
      <c r="D1" s="164"/>
      <c r="E1" s="164"/>
      <c r="F1" s="164"/>
    </row>
    <row r="2" spans="1:6" ht="21.75" customHeight="1">
      <c r="A2" s="165" t="s">
        <v>89</v>
      </c>
      <c r="B2" s="165"/>
      <c r="C2" s="165"/>
      <c r="D2" s="165"/>
      <c r="E2" s="165"/>
      <c r="F2" s="165"/>
    </row>
    <row r="4" spans="1:6" ht="21.75" customHeight="1">
      <c r="A4" s="13" t="s">
        <v>90</v>
      </c>
      <c r="B4" s="172"/>
      <c r="C4" s="172"/>
      <c r="D4" s="172"/>
      <c r="E4" s="172"/>
      <c r="F4" s="172"/>
    </row>
    <row r="5" spans="1:6" ht="27.75" customHeight="1">
      <c r="A5" s="14"/>
      <c r="B5" s="15" t="s">
        <v>91</v>
      </c>
      <c r="C5" s="15" t="s">
        <v>92</v>
      </c>
      <c r="D5" s="15" t="s">
        <v>93</v>
      </c>
      <c r="E5" s="15" t="s">
        <v>94</v>
      </c>
      <c r="F5" s="15" t="s">
        <v>95</v>
      </c>
    </row>
    <row r="6" spans="1:6" ht="15" customHeight="1">
      <c r="A6" s="16">
        <v>1</v>
      </c>
      <c r="B6" s="17"/>
      <c r="C6" s="18"/>
      <c r="D6" s="19"/>
      <c r="E6" s="20">
        <v>0</v>
      </c>
      <c r="F6" s="21">
        <f t="shared" ref="F6:F13" si="0">IF(D6*E6=0,0,D6*E6)</f>
        <v>0</v>
      </c>
    </row>
    <row r="7" spans="1:6" ht="15" customHeight="1">
      <c r="A7" s="16">
        <v>2</v>
      </c>
      <c r="B7" s="17"/>
      <c r="C7" s="18"/>
      <c r="D7" s="19"/>
      <c r="E7" s="20">
        <v>0</v>
      </c>
      <c r="F7" s="21">
        <f t="shared" si="0"/>
        <v>0</v>
      </c>
    </row>
    <row r="8" spans="1:6" ht="15" customHeight="1">
      <c r="A8" s="16">
        <v>3</v>
      </c>
      <c r="B8" s="17"/>
      <c r="C8" s="18"/>
      <c r="D8" s="19"/>
      <c r="E8" s="20">
        <v>0</v>
      </c>
      <c r="F8" s="21">
        <f t="shared" si="0"/>
        <v>0</v>
      </c>
    </row>
    <row r="9" spans="1:6" ht="15" customHeight="1">
      <c r="A9" s="16">
        <v>4</v>
      </c>
      <c r="B9" s="17"/>
      <c r="C9" s="18"/>
      <c r="D9" s="19"/>
      <c r="E9" s="20">
        <v>0</v>
      </c>
      <c r="F9" s="21">
        <f t="shared" si="0"/>
        <v>0</v>
      </c>
    </row>
    <row r="10" spans="1:6" ht="15" customHeight="1">
      <c r="A10" s="16">
        <v>5</v>
      </c>
      <c r="B10" s="17"/>
      <c r="C10" s="18"/>
      <c r="D10" s="19"/>
      <c r="E10" s="20">
        <v>0</v>
      </c>
      <c r="F10" s="21">
        <f t="shared" si="0"/>
        <v>0</v>
      </c>
    </row>
    <row r="11" spans="1:6" ht="15" customHeight="1">
      <c r="A11" s="16">
        <v>6</v>
      </c>
      <c r="B11" s="17"/>
      <c r="C11" s="18"/>
      <c r="D11" s="19"/>
      <c r="E11" s="20">
        <v>0</v>
      </c>
      <c r="F11" s="21">
        <f t="shared" si="0"/>
        <v>0</v>
      </c>
    </row>
    <row r="12" spans="1:6" ht="15" customHeight="1">
      <c r="A12" s="16">
        <v>7</v>
      </c>
      <c r="B12" s="17"/>
      <c r="C12" s="18"/>
      <c r="D12" s="19"/>
      <c r="E12" s="20">
        <v>0</v>
      </c>
      <c r="F12" s="21">
        <f t="shared" si="0"/>
        <v>0</v>
      </c>
    </row>
    <row r="13" spans="1:6" ht="15" customHeight="1">
      <c r="A13" s="16">
        <v>8</v>
      </c>
      <c r="B13" s="17"/>
      <c r="C13" s="18"/>
      <c r="D13" s="19"/>
      <c r="E13" s="20">
        <v>0</v>
      </c>
      <c r="F13" s="21">
        <f t="shared" si="0"/>
        <v>0</v>
      </c>
    </row>
    <row r="14" spans="1:6" ht="15" customHeight="1">
      <c r="B14" s="171" t="s">
        <v>96</v>
      </c>
      <c r="C14" s="171"/>
      <c r="D14" s="171"/>
      <c r="E14" s="171"/>
      <c r="F14" s="22">
        <f>SUM(F6:F13)</f>
        <v>0</v>
      </c>
    </row>
    <row r="16" spans="1:6" ht="21.75" customHeight="1">
      <c r="A16" s="13" t="s">
        <v>97</v>
      </c>
      <c r="B16" s="172"/>
      <c r="C16" s="172"/>
      <c r="D16" s="172"/>
      <c r="E16" s="172"/>
      <c r="F16" s="172"/>
    </row>
    <row r="17" spans="1:6" ht="27.75" customHeight="1">
      <c r="A17" s="14"/>
      <c r="B17" s="15" t="s">
        <v>91</v>
      </c>
      <c r="C17" s="15" t="s">
        <v>92</v>
      </c>
      <c r="D17" s="15" t="s">
        <v>93</v>
      </c>
      <c r="E17" s="15" t="s">
        <v>94</v>
      </c>
      <c r="F17" s="15" t="s">
        <v>95</v>
      </c>
    </row>
    <row r="18" spans="1:6" ht="15" customHeight="1">
      <c r="A18" s="16">
        <v>1</v>
      </c>
      <c r="B18" s="17"/>
      <c r="C18" s="18"/>
      <c r="D18" s="19"/>
      <c r="E18" s="20">
        <v>0</v>
      </c>
      <c r="F18" s="21">
        <f t="shared" ref="F18:F25" si="1">IF(D18*E18=0,0,D18*E18)</f>
        <v>0</v>
      </c>
    </row>
    <row r="19" spans="1:6" ht="15" customHeight="1">
      <c r="A19" s="16">
        <v>2</v>
      </c>
      <c r="B19" s="17"/>
      <c r="C19" s="18"/>
      <c r="D19" s="19"/>
      <c r="E19" s="20">
        <v>0</v>
      </c>
      <c r="F19" s="21">
        <f t="shared" si="1"/>
        <v>0</v>
      </c>
    </row>
    <row r="20" spans="1:6" ht="15" customHeight="1">
      <c r="A20" s="16">
        <v>3</v>
      </c>
      <c r="B20" s="17"/>
      <c r="C20" s="18"/>
      <c r="D20" s="19"/>
      <c r="E20" s="20">
        <v>0</v>
      </c>
      <c r="F20" s="21">
        <f t="shared" si="1"/>
        <v>0</v>
      </c>
    </row>
    <row r="21" spans="1:6" ht="15" customHeight="1">
      <c r="A21" s="16">
        <v>4</v>
      </c>
      <c r="B21" s="17"/>
      <c r="C21" s="18"/>
      <c r="D21" s="19"/>
      <c r="E21" s="20">
        <v>0</v>
      </c>
      <c r="F21" s="21">
        <f t="shared" si="1"/>
        <v>0</v>
      </c>
    </row>
    <row r="22" spans="1:6" ht="15" customHeight="1">
      <c r="A22" s="16">
        <v>5</v>
      </c>
      <c r="B22" s="17"/>
      <c r="C22" s="18"/>
      <c r="D22" s="19"/>
      <c r="E22" s="20">
        <v>0</v>
      </c>
      <c r="F22" s="21">
        <f t="shared" si="1"/>
        <v>0</v>
      </c>
    </row>
    <row r="23" spans="1:6" ht="15" customHeight="1">
      <c r="A23" s="16">
        <v>6</v>
      </c>
      <c r="B23" s="17"/>
      <c r="C23" s="18"/>
      <c r="D23" s="19"/>
      <c r="E23" s="20">
        <v>0</v>
      </c>
      <c r="F23" s="21">
        <f t="shared" si="1"/>
        <v>0</v>
      </c>
    </row>
    <row r="24" spans="1:6" ht="15" customHeight="1">
      <c r="A24" s="16">
        <v>7</v>
      </c>
      <c r="B24" s="17"/>
      <c r="C24" s="18"/>
      <c r="D24" s="19"/>
      <c r="E24" s="20">
        <v>0</v>
      </c>
      <c r="F24" s="21">
        <f t="shared" si="1"/>
        <v>0</v>
      </c>
    </row>
    <row r="25" spans="1:6" ht="15" customHeight="1">
      <c r="A25" s="16">
        <v>8</v>
      </c>
      <c r="B25" s="17"/>
      <c r="C25" s="18"/>
      <c r="D25" s="19"/>
      <c r="E25" s="20">
        <v>0</v>
      </c>
      <c r="F25" s="21">
        <f t="shared" si="1"/>
        <v>0</v>
      </c>
    </row>
    <row r="26" spans="1:6" ht="15" customHeight="1">
      <c r="B26" s="171" t="s">
        <v>96</v>
      </c>
      <c r="C26" s="171"/>
      <c r="D26" s="171"/>
      <c r="E26" s="171"/>
      <c r="F26" s="22">
        <f>SUM(F18:F25)</f>
        <v>0</v>
      </c>
    </row>
    <row r="28" spans="1:6" ht="21.75" customHeight="1">
      <c r="A28" s="13" t="s">
        <v>98</v>
      </c>
      <c r="B28" s="172"/>
      <c r="C28" s="172"/>
      <c r="D28" s="172"/>
      <c r="E28" s="172"/>
      <c r="F28" s="172"/>
    </row>
    <row r="29" spans="1:6" ht="27.75" customHeight="1">
      <c r="A29" s="14"/>
      <c r="B29" s="15" t="s">
        <v>91</v>
      </c>
      <c r="C29" s="15" t="s">
        <v>92</v>
      </c>
      <c r="D29" s="15" t="s">
        <v>93</v>
      </c>
      <c r="E29" s="15" t="s">
        <v>94</v>
      </c>
      <c r="F29" s="15" t="s">
        <v>95</v>
      </c>
    </row>
    <row r="30" spans="1:6" ht="15" customHeight="1">
      <c r="A30" s="16">
        <v>1</v>
      </c>
      <c r="B30" s="17"/>
      <c r="C30" s="18"/>
      <c r="D30" s="19"/>
      <c r="E30" s="20">
        <v>0</v>
      </c>
      <c r="F30" s="21">
        <f t="shared" ref="F30:F37" si="2">IF(D30*E30=0,0,D30*E30)</f>
        <v>0</v>
      </c>
    </row>
    <row r="31" spans="1:6" ht="15" customHeight="1">
      <c r="A31" s="16">
        <v>2</v>
      </c>
      <c r="B31" s="17"/>
      <c r="C31" s="18"/>
      <c r="D31" s="19"/>
      <c r="E31" s="20">
        <v>0</v>
      </c>
      <c r="F31" s="21">
        <f t="shared" si="2"/>
        <v>0</v>
      </c>
    </row>
    <row r="32" spans="1:6" ht="15" customHeight="1">
      <c r="A32" s="16">
        <v>3</v>
      </c>
      <c r="B32" s="17"/>
      <c r="C32" s="18"/>
      <c r="D32" s="19"/>
      <c r="E32" s="20">
        <v>0</v>
      </c>
      <c r="F32" s="21">
        <f t="shared" si="2"/>
        <v>0</v>
      </c>
    </row>
    <row r="33" spans="1:6" ht="15" customHeight="1">
      <c r="A33" s="16">
        <v>4</v>
      </c>
      <c r="B33" s="17"/>
      <c r="C33" s="18"/>
      <c r="D33" s="19"/>
      <c r="E33" s="20">
        <v>0</v>
      </c>
      <c r="F33" s="21">
        <f t="shared" si="2"/>
        <v>0</v>
      </c>
    </row>
    <row r="34" spans="1:6" ht="15" customHeight="1">
      <c r="A34" s="16">
        <v>5</v>
      </c>
      <c r="B34" s="17"/>
      <c r="C34" s="18"/>
      <c r="D34" s="19"/>
      <c r="E34" s="20">
        <v>0</v>
      </c>
      <c r="F34" s="21">
        <f t="shared" si="2"/>
        <v>0</v>
      </c>
    </row>
    <row r="35" spans="1:6" ht="15" customHeight="1">
      <c r="A35" s="16">
        <v>6</v>
      </c>
      <c r="B35" s="17"/>
      <c r="C35" s="18"/>
      <c r="D35" s="19"/>
      <c r="E35" s="20">
        <v>0</v>
      </c>
      <c r="F35" s="21">
        <f t="shared" si="2"/>
        <v>0</v>
      </c>
    </row>
    <row r="36" spans="1:6" ht="15" customHeight="1">
      <c r="A36" s="16">
        <v>7</v>
      </c>
      <c r="B36" s="17"/>
      <c r="C36" s="18"/>
      <c r="D36" s="19"/>
      <c r="E36" s="20">
        <v>0</v>
      </c>
      <c r="F36" s="21">
        <f t="shared" si="2"/>
        <v>0</v>
      </c>
    </row>
    <row r="37" spans="1:6" ht="15" customHeight="1">
      <c r="A37" s="16">
        <v>8</v>
      </c>
      <c r="B37" s="17"/>
      <c r="C37" s="18"/>
      <c r="D37" s="19"/>
      <c r="E37" s="20">
        <v>0</v>
      </c>
      <c r="F37" s="21">
        <f t="shared" si="2"/>
        <v>0</v>
      </c>
    </row>
    <row r="38" spans="1:6" ht="15" customHeight="1">
      <c r="B38" s="171" t="s">
        <v>96</v>
      </c>
      <c r="C38" s="171"/>
      <c r="D38" s="171"/>
      <c r="E38" s="171"/>
      <c r="F38" s="22">
        <f>SUM(F30:F37)</f>
        <v>0</v>
      </c>
    </row>
    <row r="40" spans="1:6" ht="21.75" customHeight="1">
      <c r="A40" s="13" t="s">
        <v>99</v>
      </c>
      <c r="B40" s="172"/>
      <c r="C40" s="172"/>
      <c r="D40" s="172"/>
      <c r="E40" s="172"/>
      <c r="F40" s="172"/>
    </row>
    <row r="41" spans="1:6" ht="27.75" customHeight="1">
      <c r="A41" s="14"/>
      <c r="B41" s="15" t="s">
        <v>91</v>
      </c>
      <c r="C41" s="15" t="s">
        <v>92</v>
      </c>
      <c r="D41" s="15" t="s">
        <v>93</v>
      </c>
      <c r="E41" s="15" t="s">
        <v>94</v>
      </c>
      <c r="F41" s="15" t="s">
        <v>95</v>
      </c>
    </row>
    <row r="42" spans="1:6" ht="15" customHeight="1">
      <c r="A42" s="16">
        <v>1</v>
      </c>
      <c r="B42" s="17"/>
      <c r="C42" s="18"/>
      <c r="D42" s="19"/>
      <c r="E42" s="20">
        <v>0</v>
      </c>
      <c r="F42" s="21">
        <f t="shared" ref="F42:F49" si="3">IF(D42*E42=0,0,D42*E42)</f>
        <v>0</v>
      </c>
    </row>
    <row r="43" spans="1:6" ht="15" customHeight="1">
      <c r="A43" s="16">
        <v>2</v>
      </c>
      <c r="B43" s="17"/>
      <c r="C43" s="18"/>
      <c r="D43" s="19"/>
      <c r="E43" s="20">
        <v>0</v>
      </c>
      <c r="F43" s="21">
        <f t="shared" si="3"/>
        <v>0</v>
      </c>
    </row>
    <row r="44" spans="1:6" ht="15" customHeight="1">
      <c r="A44" s="16">
        <v>3</v>
      </c>
      <c r="B44" s="17"/>
      <c r="C44" s="18"/>
      <c r="D44" s="19"/>
      <c r="E44" s="20">
        <v>0</v>
      </c>
      <c r="F44" s="21">
        <f t="shared" si="3"/>
        <v>0</v>
      </c>
    </row>
    <row r="45" spans="1:6" ht="15" customHeight="1">
      <c r="A45" s="16">
        <v>4</v>
      </c>
      <c r="B45" s="17"/>
      <c r="C45" s="18"/>
      <c r="D45" s="19"/>
      <c r="E45" s="20">
        <v>0</v>
      </c>
      <c r="F45" s="21">
        <f t="shared" si="3"/>
        <v>0</v>
      </c>
    </row>
    <row r="46" spans="1:6" ht="15" customHeight="1">
      <c r="A46" s="16">
        <v>5</v>
      </c>
      <c r="B46" s="17"/>
      <c r="C46" s="18"/>
      <c r="D46" s="19"/>
      <c r="E46" s="20">
        <v>0</v>
      </c>
      <c r="F46" s="21">
        <f t="shared" si="3"/>
        <v>0</v>
      </c>
    </row>
    <row r="47" spans="1:6" ht="15" customHeight="1">
      <c r="A47" s="16">
        <v>6</v>
      </c>
      <c r="B47" s="17"/>
      <c r="C47" s="18"/>
      <c r="D47" s="19"/>
      <c r="E47" s="20">
        <v>0</v>
      </c>
      <c r="F47" s="21">
        <f t="shared" si="3"/>
        <v>0</v>
      </c>
    </row>
    <row r="48" spans="1:6" ht="15" customHeight="1">
      <c r="A48" s="16">
        <v>7</v>
      </c>
      <c r="B48" s="17"/>
      <c r="C48" s="18"/>
      <c r="D48" s="19"/>
      <c r="E48" s="20">
        <v>0</v>
      </c>
      <c r="F48" s="21">
        <f t="shared" si="3"/>
        <v>0</v>
      </c>
    </row>
    <row r="49" spans="1:6" ht="15" customHeight="1">
      <c r="A49" s="16">
        <v>8</v>
      </c>
      <c r="B49" s="17"/>
      <c r="C49" s="18"/>
      <c r="D49" s="19"/>
      <c r="E49" s="20">
        <v>0</v>
      </c>
      <c r="F49" s="21">
        <f t="shared" si="3"/>
        <v>0</v>
      </c>
    </row>
    <row r="50" spans="1:6" ht="15" customHeight="1">
      <c r="B50" s="171" t="s">
        <v>96</v>
      </c>
      <c r="C50" s="171"/>
      <c r="D50" s="171"/>
      <c r="E50" s="171"/>
      <c r="F50" s="22">
        <f>SUM(F42:F49)</f>
        <v>0</v>
      </c>
    </row>
    <row r="52" spans="1:6" ht="21.75" customHeight="1">
      <c r="A52" s="13" t="s">
        <v>100</v>
      </c>
      <c r="B52" s="172"/>
      <c r="C52" s="172"/>
      <c r="D52" s="172"/>
      <c r="E52" s="172"/>
      <c r="F52" s="172"/>
    </row>
    <row r="53" spans="1:6" ht="27.75" customHeight="1">
      <c r="A53" s="14"/>
      <c r="B53" s="15" t="s">
        <v>91</v>
      </c>
      <c r="C53" s="15" t="s">
        <v>92</v>
      </c>
      <c r="D53" s="15" t="s">
        <v>93</v>
      </c>
      <c r="E53" s="15" t="s">
        <v>94</v>
      </c>
      <c r="F53" s="15" t="s">
        <v>95</v>
      </c>
    </row>
    <row r="54" spans="1:6" ht="15" customHeight="1">
      <c r="A54" s="16">
        <v>1</v>
      </c>
      <c r="B54" s="17"/>
      <c r="C54" s="18"/>
      <c r="D54" s="19"/>
      <c r="E54" s="20">
        <v>0</v>
      </c>
      <c r="F54" s="21">
        <f t="shared" ref="F54:F61" si="4">IF(D54*E54=0,0,D54*E54)</f>
        <v>0</v>
      </c>
    </row>
    <row r="55" spans="1:6" ht="15" customHeight="1">
      <c r="A55" s="16">
        <v>2</v>
      </c>
      <c r="B55" s="17"/>
      <c r="C55" s="18"/>
      <c r="D55" s="19"/>
      <c r="E55" s="20">
        <v>0</v>
      </c>
      <c r="F55" s="21">
        <f t="shared" si="4"/>
        <v>0</v>
      </c>
    </row>
    <row r="56" spans="1:6" ht="15" customHeight="1">
      <c r="A56" s="16">
        <v>3</v>
      </c>
      <c r="B56" s="17"/>
      <c r="C56" s="18"/>
      <c r="D56" s="19"/>
      <c r="E56" s="20">
        <v>0</v>
      </c>
      <c r="F56" s="21">
        <f t="shared" si="4"/>
        <v>0</v>
      </c>
    </row>
    <row r="57" spans="1:6" ht="15" customHeight="1">
      <c r="A57" s="16">
        <v>4</v>
      </c>
      <c r="B57" s="17"/>
      <c r="C57" s="18"/>
      <c r="D57" s="19"/>
      <c r="E57" s="20">
        <v>0</v>
      </c>
      <c r="F57" s="21">
        <f t="shared" si="4"/>
        <v>0</v>
      </c>
    </row>
    <row r="58" spans="1:6" ht="15" customHeight="1">
      <c r="A58" s="16">
        <v>5</v>
      </c>
      <c r="B58" s="17"/>
      <c r="C58" s="18"/>
      <c r="D58" s="19"/>
      <c r="E58" s="20">
        <v>0</v>
      </c>
      <c r="F58" s="21">
        <f t="shared" si="4"/>
        <v>0</v>
      </c>
    </row>
    <row r="59" spans="1:6" ht="15" customHeight="1">
      <c r="A59" s="16">
        <v>6</v>
      </c>
      <c r="B59" s="17"/>
      <c r="C59" s="18"/>
      <c r="D59" s="19"/>
      <c r="E59" s="20">
        <v>0</v>
      </c>
      <c r="F59" s="21">
        <f t="shared" si="4"/>
        <v>0</v>
      </c>
    </row>
    <row r="60" spans="1:6" ht="15" customHeight="1">
      <c r="A60" s="16">
        <v>7</v>
      </c>
      <c r="B60" s="17"/>
      <c r="C60" s="18"/>
      <c r="D60" s="19"/>
      <c r="E60" s="20">
        <v>0</v>
      </c>
      <c r="F60" s="21">
        <f t="shared" si="4"/>
        <v>0</v>
      </c>
    </row>
    <row r="61" spans="1:6" ht="15" customHeight="1">
      <c r="A61" s="16">
        <v>8</v>
      </c>
      <c r="B61" s="17"/>
      <c r="C61" s="18"/>
      <c r="D61" s="19"/>
      <c r="E61" s="20">
        <v>0</v>
      </c>
      <c r="F61" s="21">
        <f t="shared" si="4"/>
        <v>0</v>
      </c>
    </row>
    <row r="62" spans="1:6" ht="15" customHeight="1">
      <c r="B62" s="171" t="s">
        <v>96</v>
      </c>
      <c r="C62" s="171"/>
      <c r="D62" s="171"/>
      <c r="E62" s="171"/>
      <c r="F62" s="22">
        <f>SUM(F54:F61)</f>
        <v>0</v>
      </c>
    </row>
    <row r="64" spans="1:6" ht="21.75" customHeight="1">
      <c r="A64" s="13" t="s">
        <v>101</v>
      </c>
      <c r="B64" s="172"/>
      <c r="C64" s="172"/>
      <c r="D64" s="172"/>
      <c r="E64" s="172"/>
      <c r="F64" s="172"/>
    </row>
    <row r="65" spans="1:6" ht="27.75" customHeight="1">
      <c r="A65" s="14"/>
      <c r="B65" s="15" t="s">
        <v>91</v>
      </c>
      <c r="C65" s="15" t="s">
        <v>92</v>
      </c>
      <c r="D65" s="15" t="s">
        <v>93</v>
      </c>
      <c r="E65" s="15" t="s">
        <v>94</v>
      </c>
      <c r="F65" s="15" t="s">
        <v>95</v>
      </c>
    </row>
    <row r="66" spans="1:6" ht="15" customHeight="1">
      <c r="A66" s="16">
        <v>1</v>
      </c>
      <c r="B66" s="17"/>
      <c r="C66" s="18"/>
      <c r="D66" s="19"/>
      <c r="E66" s="20">
        <v>0</v>
      </c>
      <c r="F66" s="21">
        <f t="shared" ref="F66:F73" si="5">IF(D66*E66=0,0,D66*E66)</f>
        <v>0</v>
      </c>
    </row>
    <row r="67" spans="1:6" ht="15" customHeight="1">
      <c r="A67" s="16">
        <v>2</v>
      </c>
      <c r="B67" s="17"/>
      <c r="C67" s="18"/>
      <c r="D67" s="19"/>
      <c r="E67" s="20">
        <v>0</v>
      </c>
      <c r="F67" s="21">
        <f t="shared" si="5"/>
        <v>0</v>
      </c>
    </row>
    <row r="68" spans="1:6" ht="15" customHeight="1">
      <c r="A68" s="16">
        <v>3</v>
      </c>
      <c r="B68" s="17"/>
      <c r="C68" s="18"/>
      <c r="D68" s="19"/>
      <c r="E68" s="20">
        <v>0</v>
      </c>
      <c r="F68" s="21">
        <f t="shared" si="5"/>
        <v>0</v>
      </c>
    </row>
    <row r="69" spans="1:6" ht="15" customHeight="1">
      <c r="A69" s="16">
        <v>4</v>
      </c>
      <c r="B69" s="17"/>
      <c r="C69" s="18"/>
      <c r="D69" s="19"/>
      <c r="E69" s="20">
        <v>0</v>
      </c>
      <c r="F69" s="21">
        <f t="shared" si="5"/>
        <v>0</v>
      </c>
    </row>
    <row r="70" spans="1:6" ht="15" customHeight="1">
      <c r="A70" s="16">
        <v>5</v>
      </c>
      <c r="B70" s="17"/>
      <c r="C70" s="18"/>
      <c r="D70" s="19"/>
      <c r="E70" s="20">
        <v>0</v>
      </c>
      <c r="F70" s="21">
        <f t="shared" si="5"/>
        <v>0</v>
      </c>
    </row>
    <row r="71" spans="1:6" ht="15" customHeight="1">
      <c r="A71" s="16">
        <v>6</v>
      </c>
      <c r="B71" s="17"/>
      <c r="C71" s="18"/>
      <c r="D71" s="19"/>
      <c r="E71" s="20">
        <v>0</v>
      </c>
      <c r="F71" s="21">
        <f t="shared" si="5"/>
        <v>0</v>
      </c>
    </row>
    <row r="72" spans="1:6" ht="15" customHeight="1">
      <c r="A72" s="16">
        <v>7</v>
      </c>
      <c r="B72" s="17"/>
      <c r="C72" s="18"/>
      <c r="D72" s="19"/>
      <c r="E72" s="20">
        <v>0</v>
      </c>
      <c r="F72" s="21">
        <f t="shared" si="5"/>
        <v>0</v>
      </c>
    </row>
    <row r="73" spans="1:6" ht="15" customHeight="1">
      <c r="A73" s="16">
        <v>8</v>
      </c>
      <c r="B73" s="17"/>
      <c r="C73" s="18"/>
      <c r="D73" s="19"/>
      <c r="E73" s="20">
        <v>0</v>
      </c>
      <c r="F73" s="21">
        <f t="shared" si="5"/>
        <v>0</v>
      </c>
    </row>
    <row r="74" spans="1:6" ht="15" customHeight="1">
      <c r="B74" s="171" t="s">
        <v>96</v>
      </c>
      <c r="C74" s="171"/>
      <c r="D74" s="171"/>
      <c r="E74" s="171"/>
      <c r="F74" s="22">
        <f>SUM(F66:F73)</f>
        <v>0</v>
      </c>
    </row>
    <row r="76" spans="1:6" ht="21.75" customHeight="1">
      <c r="A76" s="13" t="s">
        <v>102</v>
      </c>
      <c r="B76" s="172"/>
      <c r="C76" s="172"/>
      <c r="D76" s="172"/>
      <c r="E76" s="172"/>
      <c r="F76" s="172"/>
    </row>
    <row r="77" spans="1:6" ht="27.75" customHeight="1">
      <c r="A77" s="14"/>
      <c r="B77" s="15" t="s">
        <v>91</v>
      </c>
      <c r="C77" s="15" t="s">
        <v>92</v>
      </c>
      <c r="D77" s="15" t="s">
        <v>93</v>
      </c>
      <c r="E77" s="15" t="s">
        <v>94</v>
      </c>
      <c r="F77" s="15" t="s">
        <v>95</v>
      </c>
    </row>
    <row r="78" spans="1:6" ht="15" customHeight="1">
      <c r="A78" s="16">
        <v>1</v>
      </c>
      <c r="B78" s="17"/>
      <c r="C78" s="18"/>
      <c r="D78" s="19"/>
      <c r="E78" s="20">
        <v>0</v>
      </c>
      <c r="F78" s="21">
        <f t="shared" ref="F78:F85" si="6">IF(D78*E78=0,0,D78*E78)</f>
        <v>0</v>
      </c>
    </row>
    <row r="79" spans="1:6" ht="15" customHeight="1">
      <c r="A79" s="16">
        <v>2</v>
      </c>
      <c r="B79" s="17"/>
      <c r="C79" s="18"/>
      <c r="D79" s="19"/>
      <c r="E79" s="20">
        <v>0</v>
      </c>
      <c r="F79" s="21">
        <f t="shared" si="6"/>
        <v>0</v>
      </c>
    </row>
    <row r="80" spans="1:6" ht="15" customHeight="1">
      <c r="A80" s="16">
        <v>3</v>
      </c>
      <c r="B80" s="17"/>
      <c r="C80" s="18"/>
      <c r="D80" s="19"/>
      <c r="E80" s="20">
        <v>0</v>
      </c>
      <c r="F80" s="21">
        <f t="shared" si="6"/>
        <v>0</v>
      </c>
    </row>
    <row r="81" spans="1:6" ht="15" customHeight="1">
      <c r="A81" s="16">
        <v>4</v>
      </c>
      <c r="B81" s="17"/>
      <c r="C81" s="18"/>
      <c r="D81" s="19"/>
      <c r="E81" s="20">
        <v>0</v>
      </c>
      <c r="F81" s="21">
        <f t="shared" si="6"/>
        <v>0</v>
      </c>
    </row>
    <row r="82" spans="1:6" ht="15" customHeight="1">
      <c r="A82" s="16">
        <v>5</v>
      </c>
      <c r="B82" s="17"/>
      <c r="C82" s="18"/>
      <c r="D82" s="19"/>
      <c r="E82" s="20">
        <v>0</v>
      </c>
      <c r="F82" s="21">
        <f t="shared" si="6"/>
        <v>0</v>
      </c>
    </row>
    <row r="83" spans="1:6" ht="15" customHeight="1">
      <c r="A83" s="16">
        <v>6</v>
      </c>
      <c r="B83" s="17"/>
      <c r="C83" s="18"/>
      <c r="D83" s="19"/>
      <c r="E83" s="20">
        <v>0</v>
      </c>
      <c r="F83" s="21">
        <f t="shared" si="6"/>
        <v>0</v>
      </c>
    </row>
    <row r="84" spans="1:6" ht="15" customHeight="1">
      <c r="A84" s="16">
        <v>7</v>
      </c>
      <c r="B84" s="17"/>
      <c r="C84" s="18"/>
      <c r="D84" s="19"/>
      <c r="E84" s="20">
        <v>0</v>
      </c>
      <c r="F84" s="21">
        <f t="shared" si="6"/>
        <v>0</v>
      </c>
    </row>
    <row r="85" spans="1:6" ht="15" customHeight="1">
      <c r="A85" s="16">
        <v>8</v>
      </c>
      <c r="B85" s="17"/>
      <c r="C85" s="18"/>
      <c r="D85" s="19"/>
      <c r="E85" s="20">
        <v>0</v>
      </c>
      <c r="F85" s="21">
        <f t="shared" si="6"/>
        <v>0</v>
      </c>
    </row>
    <row r="86" spans="1:6" ht="15" customHeight="1">
      <c r="B86" s="171" t="s">
        <v>96</v>
      </c>
      <c r="C86" s="171"/>
      <c r="D86" s="171"/>
      <c r="E86" s="171"/>
      <c r="F86" s="22">
        <f>SUM(F78:F85)</f>
        <v>0</v>
      </c>
    </row>
    <row r="88" spans="1:6" ht="21.75" customHeight="1">
      <c r="A88" s="13" t="s">
        <v>103</v>
      </c>
      <c r="B88" s="172"/>
      <c r="C88" s="172"/>
      <c r="D88" s="172"/>
      <c r="E88" s="172"/>
      <c r="F88" s="172"/>
    </row>
    <row r="89" spans="1:6" ht="27.75" customHeight="1">
      <c r="A89" s="14"/>
      <c r="B89" s="15" t="s">
        <v>91</v>
      </c>
      <c r="C89" s="15" t="s">
        <v>92</v>
      </c>
      <c r="D89" s="15" t="s">
        <v>93</v>
      </c>
      <c r="E89" s="15" t="s">
        <v>94</v>
      </c>
      <c r="F89" s="15" t="s">
        <v>95</v>
      </c>
    </row>
    <row r="90" spans="1:6" ht="15" customHeight="1">
      <c r="A90" s="16">
        <v>1</v>
      </c>
      <c r="B90" s="17"/>
      <c r="C90" s="18"/>
      <c r="D90" s="19"/>
      <c r="E90" s="20">
        <v>0</v>
      </c>
      <c r="F90" s="21">
        <f t="shared" ref="F90:F97" si="7">IF(D90*E90=0,0,D90*E90)</f>
        <v>0</v>
      </c>
    </row>
    <row r="91" spans="1:6" ht="15" customHeight="1">
      <c r="A91" s="16">
        <v>2</v>
      </c>
      <c r="B91" s="17"/>
      <c r="C91" s="18"/>
      <c r="D91" s="19"/>
      <c r="E91" s="20">
        <v>0</v>
      </c>
      <c r="F91" s="21">
        <f t="shared" si="7"/>
        <v>0</v>
      </c>
    </row>
    <row r="92" spans="1:6" ht="15" customHeight="1">
      <c r="A92" s="16">
        <v>3</v>
      </c>
      <c r="B92" s="17"/>
      <c r="C92" s="18"/>
      <c r="D92" s="19"/>
      <c r="E92" s="20">
        <v>0</v>
      </c>
      <c r="F92" s="21">
        <f t="shared" si="7"/>
        <v>0</v>
      </c>
    </row>
    <row r="93" spans="1:6" ht="15" customHeight="1">
      <c r="A93" s="16">
        <v>4</v>
      </c>
      <c r="B93" s="17"/>
      <c r="C93" s="18"/>
      <c r="D93" s="19"/>
      <c r="E93" s="20">
        <v>0</v>
      </c>
      <c r="F93" s="21">
        <f t="shared" si="7"/>
        <v>0</v>
      </c>
    </row>
    <row r="94" spans="1:6" ht="15" customHeight="1">
      <c r="A94" s="16">
        <v>5</v>
      </c>
      <c r="B94" s="17"/>
      <c r="C94" s="18"/>
      <c r="D94" s="19"/>
      <c r="E94" s="20">
        <v>0</v>
      </c>
      <c r="F94" s="21">
        <f t="shared" si="7"/>
        <v>0</v>
      </c>
    </row>
    <row r="95" spans="1:6" ht="15" customHeight="1">
      <c r="A95" s="16">
        <v>6</v>
      </c>
      <c r="B95" s="17"/>
      <c r="C95" s="18"/>
      <c r="D95" s="19"/>
      <c r="E95" s="20">
        <v>0</v>
      </c>
      <c r="F95" s="21">
        <f t="shared" si="7"/>
        <v>0</v>
      </c>
    </row>
    <row r="96" spans="1:6" ht="15" customHeight="1">
      <c r="A96" s="16">
        <v>7</v>
      </c>
      <c r="B96" s="17"/>
      <c r="C96" s="18"/>
      <c r="D96" s="19"/>
      <c r="E96" s="20">
        <v>0</v>
      </c>
      <c r="F96" s="21">
        <f t="shared" si="7"/>
        <v>0</v>
      </c>
    </row>
    <row r="97" spans="1:6" ht="15" customHeight="1">
      <c r="A97" s="16">
        <v>8</v>
      </c>
      <c r="B97" s="17"/>
      <c r="C97" s="18"/>
      <c r="D97" s="19"/>
      <c r="E97" s="20">
        <v>0</v>
      </c>
      <c r="F97" s="21">
        <f t="shared" si="7"/>
        <v>0</v>
      </c>
    </row>
    <row r="98" spans="1:6" ht="15" customHeight="1">
      <c r="B98" s="171" t="s">
        <v>96</v>
      </c>
      <c r="C98" s="171"/>
      <c r="D98" s="171"/>
      <c r="E98" s="171"/>
      <c r="F98" s="22">
        <f>SUM(F90:F97)</f>
        <v>0</v>
      </c>
    </row>
    <row r="100" spans="1:6" ht="21.75" customHeight="1">
      <c r="A100" s="13" t="s">
        <v>104</v>
      </c>
      <c r="B100" s="172"/>
      <c r="C100" s="172"/>
      <c r="D100" s="172"/>
      <c r="E100" s="172"/>
      <c r="F100" s="172"/>
    </row>
    <row r="101" spans="1:6" ht="27.75" customHeight="1">
      <c r="A101" s="14"/>
      <c r="B101" s="15" t="s">
        <v>91</v>
      </c>
      <c r="C101" s="15" t="s">
        <v>92</v>
      </c>
      <c r="D101" s="15" t="s">
        <v>93</v>
      </c>
      <c r="E101" s="15" t="s">
        <v>94</v>
      </c>
      <c r="F101" s="15" t="s">
        <v>95</v>
      </c>
    </row>
    <row r="102" spans="1:6" ht="15" customHeight="1">
      <c r="A102" s="16">
        <v>1</v>
      </c>
      <c r="B102" s="17"/>
      <c r="C102" s="18"/>
      <c r="D102" s="19"/>
      <c r="E102" s="20">
        <v>0</v>
      </c>
      <c r="F102" s="21">
        <f t="shared" ref="F102:F109" si="8">IF(D102*E102=0,0,D102*E102)</f>
        <v>0</v>
      </c>
    </row>
    <row r="103" spans="1:6" ht="15" customHeight="1">
      <c r="A103" s="16">
        <v>2</v>
      </c>
      <c r="B103" s="17"/>
      <c r="C103" s="18"/>
      <c r="D103" s="19"/>
      <c r="E103" s="20">
        <v>0</v>
      </c>
      <c r="F103" s="21">
        <f t="shared" si="8"/>
        <v>0</v>
      </c>
    </row>
    <row r="104" spans="1:6" ht="15" customHeight="1">
      <c r="A104" s="16">
        <v>3</v>
      </c>
      <c r="B104" s="17"/>
      <c r="C104" s="18"/>
      <c r="D104" s="19"/>
      <c r="E104" s="20">
        <v>0</v>
      </c>
      <c r="F104" s="21">
        <f t="shared" si="8"/>
        <v>0</v>
      </c>
    </row>
    <row r="105" spans="1:6" ht="15" customHeight="1">
      <c r="A105" s="16">
        <v>4</v>
      </c>
      <c r="B105" s="17"/>
      <c r="C105" s="18"/>
      <c r="D105" s="19"/>
      <c r="E105" s="20">
        <v>0</v>
      </c>
      <c r="F105" s="21">
        <f t="shared" si="8"/>
        <v>0</v>
      </c>
    </row>
    <row r="106" spans="1:6" ht="15" customHeight="1">
      <c r="A106" s="16">
        <v>5</v>
      </c>
      <c r="B106" s="17"/>
      <c r="C106" s="18"/>
      <c r="D106" s="19"/>
      <c r="E106" s="20">
        <v>0</v>
      </c>
      <c r="F106" s="21">
        <f t="shared" si="8"/>
        <v>0</v>
      </c>
    </row>
    <row r="107" spans="1:6" ht="15" customHeight="1">
      <c r="A107" s="16">
        <v>6</v>
      </c>
      <c r="B107" s="17"/>
      <c r="C107" s="18"/>
      <c r="D107" s="19"/>
      <c r="E107" s="20">
        <v>0</v>
      </c>
      <c r="F107" s="21">
        <f t="shared" si="8"/>
        <v>0</v>
      </c>
    </row>
    <row r="108" spans="1:6" ht="15" customHeight="1">
      <c r="A108" s="16">
        <v>7</v>
      </c>
      <c r="B108" s="17"/>
      <c r="C108" s="18"/>
      <c r="D108" s="19"/>
      <c r="E108" s="20">
        <v>0</v>
      </c>
      <c r="F108" s="21">
        <f t="shared" si="8"/>
        <v>0</v>
      </c>
    </row>
    <row r="109" spans="1:6" ht="15" customHeight="1">
      <c r="A109" s="16">
        <v>8</v>
      </c>
      <c r="B109" s="17"/>
      <c r="C109" s="18"/>
      <c r="D109" s="19"/>
      <c r="E109" s="20">
        <v>0</v>
      </c>
      <c r="F109" s="21">
        <f t="shared" si="8"/>
        <v>0</v>
      </c>
    </row>
    <row r="110" spans="1:6" ht="15" customHeight="1">
      <c r="B110" s="171" t="s">
        <v>96</v>
      </c>
      <c r="C110" s="171"/>
      <c r="D110" s="171"/>
      <c r="E110" s="171"/>
      <c r="F110" s="22">
        <f>SUM(F102:F109)</f>
        <v>0</v>
      </c>
    </row>
    <row r="112" spans="1:6" ht="21.75" customHeight="1">
      <c r="A112" s="13" t="s">
        <v>105</v>
      </c>
      <c r="B112" s="172"/>
      <c r="C112" s="172"/>
      <c r="D112" s="172"/>
      <c r="E112" s="172"/>
      <c r="F112" s="172"/>
    </row>
    <row r="113" spans="1:6" ht="27.75" customHeight="1">
      <c r="A113" s="14"/>
      <c r="B113" s="15" t="s">
        <v>91</v>
      </c>
      <c r="C113" s="15" t="s">
        <v>92</v>
      </c>
      <c r="D113" s="15" t="s">
        <v>93</v>
      </c>
      <c r="E113" s="15" t="s">
        <v>94</v>
      </c>
      <c r="F113" s="15" t="s">
        <v>95</v>
      </c>
    </row>
    <row r="114" spans="1:6" ht="15" customHeight="1">
      <c r="A114" s="16">
        <v>1</v>
      </c>
      <c r="B114" s="17"/>
      <c r="C114" s="18"/>
      <c r="D114" s="19"/>
      <c r="E114" s="20">
        <v>0</v>
      </c>
      <c r="F114" s="21">
        <f t="shared" ref="F114:F121" si="9">IF(D114*E114=0,0,D114*E114)</f>
        <v>0</v>
      </c>
    </row>
    <row r="115" spans="1:6" ht="15" customHeight="1">
      <c r="A115" s="16">
        <v>2</v>
      </c>
      <c r="B115" s="17"/>
      <c r="C115" s="18"/>
      <c r="D115" s="19"/>
      <c r="E115" s="20">
        <v>0</v>
      </c>
      <c r="F115" s="21">
        <f t="shared" si="9"/>
        <v>0</v>
      </c>
    </row>
    <row r="116" spans="1:6" ht="15" customHeight="1">
      <c r="A116" s="16">
        <v>3</v>
      </c>
      <c r="B116" s="17"/>
      <c r="C116" s="18"/>
      <c r="D116" s="19"/>
      <c r="E116" s="20">
        <v>0</v>
      </c>
      <c r="F116" s="21">
        <f t="shared" si="9"/>
        <v>0</v>
      </c>
    </row>
    <row r="117" spans="1:6" ht="15" customHeight="1">
      <c r="A117" s="16">
        <v>4</v>
      </c>
      <c r="B117" s="17"/>
      <c r="C117" s="18"/>
      <c r="D117" s="19"/>
      <c r="E117" s="20">
        <v>0</v>
      </c>
      <c r="F117" s="21">
        <f t="shared" si="9"/>
        <v>0</v>
      </c>
    </row>
    <row r="118" spans="1:6" ht="15" customHeight="1">
      <c r="A118" s="16">
        <v>5</v>
      </c>
      <c r="B118" s="17"/>
      <c r="C118" s="18"/>
      <c r="D118" s="19"/>
      <c r="E118" s="20">
        <v>0</v>
      </c>
      <c r="F118" s="21">
        <f t="shared" si="9"/>
        <v>0</v>
      </c>
    </row>
    <row r="119" spans="1:6" ht="15" customHeight="1">
      <c r="A119" s="16">
        <v>6</v>
      </c>
      <c r="B119" s="17"/>
      <c r="C119" s="18"/>
      <c r="D119" s="19"/>
      <c r="E119" s="20">
        <v>0</v>
      </c>
      <c r="F119" s="21">
        <f t="shared" si="9"/>
        <v>0</v>
      </c>
    </row>
    <row r="120" spans="1:6" ht="15" customHeight="1">
      <c r="A120" s="16">
        <v>7</v>
      </c>
      <c r="B120" s="17"/>
      <c r="C120" s="18"/>
      <c r="D120" s="19"/>
      <c r="E120" s="20">
        <v>0</v>
      </c>
      <c r="F120" s="21">
        <f t="shared" si="9"/>
        <v>0</v>
      </c>
    </row>
    <row r="121" spans="1:6" ht="15" customHeight="1">
      <c r="A121" s="16">
        <v>8</v>
      </c>
      <c r="B121" s="17"/>
      <c r="C121" s="18"/>
      <c r="D121" s="19"/>
      <c r="E121" s="20">
        <v>0</v>
      </c>
      <c r="F121" s="21">
        <f t="shared" si="9"/>
        <v>0</v>
      </c>
    </row>
    <row r="122" spans="1:6" ht="15" customHeight="1">
      <c r="B122" s="171" t="s">
        <v>96</v>
      </c>
      <c r="C122" s="171"/>
      <c r="D122" s="171"/>
      <c r="E122" s="171"/>
      <c r="F122" s="22">
        <f>SUM(F114:F121)</f>
        <v>0</v>
      </c>
    </row>
    <row r="124" spans="1:6" ht="21.75" customHeight="1">
      <c r="A124" s="13" t="s">
        <v>106</v>
      </c>
      <c r="B124" s="172"/>
      <c r="C124" s="172"/>
      <c r="D124" s="172"/>
      <c r="E124" s="172"/>
      <c r="F124" s="172"/>
    </row>
    <row r="125" spans="1:6" ht="27.75" customHeight="1">
      <c r="A125" s="14"/>
      <c r="B125" s="15" t="s">
        <v>91</v>
      </c>
      <c r="C125" s="15" t="s">
        <v>92</v>
      </c>
      <c r="D125" s="15" t="s">
        <v>93</v>
      </c>
      <c r="E125" s="15" t="s">
        <v>94</v>
      </c>
      <c r="F125" s="15" t="s">
        <v>95</v>
      </c>
    </row>
    <row r="126" spans="1:6" ht="15" customHeight="1">
      <c r="A126" s="16">
        <v>1</v>
      </c>
      <c r="B126" s="17"/>
      <c r="C126" s="18"/>
      <c r="D126" s="19"/>
      <c r="E126" s="20">
        <v>0</v>
      </c>
      <c r="F126" s="21">
        <f t="shared" ref="F126:F133" si="10">IF(D126*E126=0,0,D126*E126)</f>
        <v>0</v>
      </c>
    </row>
    <row r="127" spans="1:6" ht="15" customHeight="1">
      <c r="A127" s="16">
        <v>2</v>
      </c>
      <c r="B127" s="17"/>
      <c r="C127" s="18"/>
      <c r="D127" s="19"/>
      <c r="E127" s="20">
        <v>0</v>
      </c>
      <c r="F127" s="21">
        <f t="shared" si="10"/>
        <v>0</v>
      </c>
    </row>
    <row r="128" spans="1:6" ht="15" customHeight="1">
      <c r="A128" s="16">
        <v>3</v>
      </c>
      <c r="B128" s="17"/>
      <c r="C128" s="18"/>
      <c r="D128" s="19"/>
      <c r="E128" s="20">
        <v>0</v>
      </c>
      <c r="F128" s="21">
        <f t="shared" si="10"/>
        <v>0</v>
      </c>
    </row>
    <row r="129" spans="1:6" ht="15" customHeight="1">
      <c r="A129" s="16">
        <v>4</v>
      </c>
      <c r="B129" s="17"/>
      <c r="C129" s="18"/>
      <c r="D129" s="19"/>
      <c r="E129" s="20">
        <v>0</v>
      </c>
      <c r="F129" s="21">
        <f t="shared" si="10"/>
        <v>0</v>
      </c>
    </row>
    <row r="130" spans="1:6" ht="15" customHeight="1">
      <c r="A130" s="16">
        <v>5</v>
      </c>
      <c r="B130" s="17"/>
      <c r="C130" s="18"/>
      <c r="D130" s="19"/>
      <c r="E130" s="20">
        <v>0</v>
      </c>
      <c r="F130" s="21">
        <f t="shared" si="10"/>
        <v>0</v>
      </c>
    </row>
    <row r="131" spans="1:6" ht="15" customHeight="1">
      <c r="A131" s="16">
        <v>6</v>
      </c>
      <c r="B131" s="17"/>
      <c r="C131" s="18"/>
      <c r="D131" s="19"/>
      <c r="E131" s="20">
        <v>0</v>
      </c>
      <c r="F131" s="21">
        <f t="shared" si="10"/>
        <v>0</v>
      </c>
    </row>
    <row r="132" spans="1:6" ht="15" customHeight="1">
      <c r="A132" s="16">
        <v>7</v>
      </c>
      <c r="B132" s="17"/>
      <c r="C132" s="18"/>
      <c r="D132" s="19"/>
      <c r="E132" s="20">
        <v>0</v>
      </c>
      <c r="F132" s="21">
        <f t="shared" si="10"/>
        <v>0</v>
      </c>
    </row>
    <row r="133" spans="1:6" ht="15" customHeight="1">
      <c r="A133" s="16">
        <v>8</v>
      </c>
      <c r="B133" s="17"/>
      <c r="C133" s="18"/>
      <c r="D133" s="19"/>
      <c r="E133" s="20">
        <v>0</v>
      </c>
      <c r="F133" s="21">
        <f t="shared" si="10"/>
        <v>0</v>
      </c>
    </row>
    <row r="134" spans="1:6" ht="15" customHeight="1">
      <c r="B134" s="171" t="s">
        <v>96</v>
      </c>
      <c r="C134" s="171"/>
      <c r="D134" s="171"/>
      <c r="E134" s="171"/>
      <c r="F134" s="22">
        <f>SUM(F126:F133)</f>
        <v>0</v>
      </c>
    </row>
    <row r="136" spans="1:6" ht="21.75" customHeight="1">
      <c r="A136" s="13" t="s">
        <v>107</v>
      </c>
      <c r="B136" s="172"/>
      <c r="C136" s="172"/>
      <c r="D136" s="172"/>
      <c r="E136" s="172"/>
      <c r="F136" s="172"/>
    </row>
    <row r="137" spans="1:6" ht="27.75" customHeight="1">
      <c r="A137" s="14"/>
      <c r="B137" s="15" t="s">
        <v>91</v>
      </c>
      <c r="C137" s="15" t="s">
        <v>92</v>
      </c>
      <c r="D137" s="15" t="s">
        <v>93</v>
      </c>
      <c r="E137" s="15" t="s">
        <v>94</v>
      </c>
      <c r="F137" s="15" t="s">
        <v>95</v>
      </c>
    </row>
    <row r="138" spans="1:6" ht="15" customHeight="1">
      <c r="A138" s="16">
        <v>1</v>
      </c>
      <c r="B138" s="17"/>
      <c r="C138" s="18"/>
      <c r="D138" s="19"/>
      <c r="E138" s="20">
        <v>0</v>
      </c>
      <c r="F138" s="21">
        <f t="shared" ref="F138:F145" si="11">IF(D138*E138=0,0,D138*E138)</f>
        <v>0</v>
      </c>
    </row>
    <row r="139" spans="1:6" ht="15" customHeight="1">
      <c r="A139" s="16">
        <v>2</v>
      </c>
      <c r="B139" s="17"/>
      <c r="C139" s="18"/>
      <c r="D139" s="19"/>
      <c r="E139" s="20">
        <v>0</v>
      </c>
      <c r="F139" s="21">
        <f t="shared" si="11"/>
        <v>0</v>
      </c>
    </row>
    <row r="140" spans="1:6" ht="15" customHeight="1">
      <c r="A140" s="16">
        <v>3</v>
      </c>
      <c r="B140" s="17"/>
      <c r="C140" s="18"/>
      <c r="D140" s="19"/>
      <c r="E140" s="20">
        <v>0</v>
      </c>
      <c r="F140" s="21">
        <f t="shared" si="11"/>
        <v>0</v>
      </c>
    </row>
    <row r="141" spans="1:6" ht="15" customHeight="1">
      <c r="A141" s="16">
        <v>4</v>
      </c>
      <c r="B141" s="17"/>
      <c r="C141" s="18"/>
      <c r="D141" s="19"/>
      <c r="E141" s="20">
        <v>0</v>
      </c>
      <c r="F141" s="21">
        <f t="shared" si="11"/>
        <v>0</v>
      </c>
    </row>
    <row r="142" spans="1:6" ht="15" customHeight="1">
      <c r="A142" s="16">
        <v>5</v>
      </c>
      <c r="B142" s="17"/>
      <c r="C142" s="18"/>
      <c r="D142" s="19"/>
      <c r="E142" s="20">
        <v>0</v>
      </c>
      <c r="F142" s="21">
        <f t="shared" si="11"/>
        <v>0</v>
      </c>
    </row>
    <row r="143" spans="1:6" ht="15" customHeight="1">
      <c r="A143" s="16">
        <v>6</v>
      </c>
      <c r="B143" s="17"/>
      <c r="C143" s="18"/>
      <c r="D143" s="19"/>
      <c r="E143" s="20">
        <v>0</v>
      </c>
      <c r="F143" s="21">
        <f t="shared" si="11"/>
        <v>0</v>
      </c>
    </row>
    <row r="144" spans="1:6" ht="15" customHeight="1">
      <c r="A144" s="16">
        <v>7</v>
      </c>
      <c r="B144" s="17"/>
      <c r="C144" s="18"/>
      <c r="D144" s="19"/>
      <c r="E144" s="20">
        <v>0</v>
      </c>
      <c r="F144" s="21">
        <f t="shared" si="11"/>
        <v>0</v>
      </c>
    </row>
    <row r="145" spans="1:6" ht="15" customHeight="1">
      <c r="A145" s="16">
        <v>8</v>
      </c>
      <c r="B145" s="17"/>
      <c r="C145" s="18"/>
      <c r="D145" s="19"/>
      <c r="E145" s="20">
        <v>0</v>
      </c>
      <c r="F145" s="21">
        <f t="shared" si="11"/>
        <v>0</v>
      </c>
    </row>
    <row r="146" spans="1:6" ht="15" customHeight="1">
      <c r="B146" s="171" t="s">
        <v>96</v>
      </c>
      <c r="C146" s="171"/>
      <c r="D146" s="171"/>
      <c r="E146" s="171"/>
      <c r="F146" s="22">
        <f>SUM(F138:F145)</f>
        <v>0</v>
      </c>
    </row>
  </sheetData>
  <mergeCells count="26">
    <mergeCell ref="A1:F1"/>
    <mergeCell ref="A2:F2"/>
    <mergeCell ref="B4:F4"/>
    <mergeCell ref="B14:E14"/>
    <mergeCell ref="B16:F16"/>
    <mergeCell ref="B26:E26"/>
    <mergeCell ref="B28:F28"/>
    <mergeCell ref="B38:E38"/>
    <mergeCell ref="B40:F40"/>
    <mergeCell ref="B50:E50"/>
    <mergeCell ref="B52:F52"/>
    <mergeCell ref="B62:E62"/>
    <mergeCell ref="B64:F64"/>
    <mergeCell ref="B74:E74"/>
    <mergeCell ref="B76:F76"/>
    <mergeCell ref="B86:E86"/>
    <mergeCell ref="B88:F88"/>
    <mergeCell ref="B98:E98"/>
    <mergeCell ref="B100:F100"/>
    <mergeCell ref="B110:E110"/>
    <mergeCell ref="B146:E146"/>
    <mergeCell ref="B112:F112"/>
    <mergeCell ref="B122:E122"/>
    <mergeCell ref="B124:F124"/>
    <mergeCell ref="B134:E134"/>
    <mergeCell ref="B136:F13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8"/>
  <sheetViews>
    <sheetView zoomScaleNormal="100" workbookViewId="0">
      <pane ySplit="3" topLeftCell="A88" activePane="bottomLeft" state="frozen"/>
      <selection pane="bottomLeft" activeCell="B94" sqref="B94:F97"/>
    </sheetView>
  </sheetViews>
  <sheetFormatPr defaultColWidth="8.7109375" defaultRowHeight="14.45"/>
  <cols>
    <col min="1" max="1" width="5" customWidth="1"/>
    <col min="2" max="2" width="37.85546875" bestFit="1" customWidth="1"/>
    <col min="3" max="3" width="12" customWidth="1"/>
    <col min="4" max="5" width="14" customWidth="1"/>
    <col min="6" max="6" width="18" customWidth="1"/>
  </cols>
  <sheetData>
    <row r="1" spans="1:6" ht="30" customHeight="1">
      <c r="A1" s="164" t="s">
        <v>108</v>
      </c>
      <c r="B1" s="164"/>
      <c r="C1" s="164"/>
      <c r="D1" s="164"/>
      <c r="E1" s="164"/>
      <c r="F1" s="164"/>
    </row>
    <row r="2" spans="1:6" ht="21.75" customHeight="1">
      <c r="A2" s="165" t="s">
        <v>109</v>
      </c>
      <c r="B2" s="165"/>
      <c r="C2" s="165"/>
      <c r="D2" s="165"/>
      <c r="E2" s="165"/>
      <c r="F2" s="165"/>
    </row>
    <row r="4" spans="1:6" ht="21.75" customHeight="1">
      <c r="A4" s="13" t="s">
        <v>110</v>
      </c>
      <c r="B4" s="172"/>
      <c r="C4" s="172"/>
      <c r="D4" s="172"/>
      <c r="E4" s="172"/>
      <c r="F4" s="172"/>
    </row>
    <row r="5" spans="1:6" ht="27.75" customHeight="1">
      <c r="A5" s="14"/>
      <c r="B5" s="15" t="s">
        <v>111</v>
      </c>
      <c r="C5" s="15" t="s">
        <v>92</v>
      </c>
      <c r="D5" s="15" t="s">
        <v>112</v>
      </c>
      <c r="E5" s="15" t="s">
        <v>94</v>
      </c>
      <c r="F5" s="15" t="s">
        <v>95</v>
      </c>
    </row>
    <row r="6" spans="1:6" ht="15" customHeight="1">
      <c r="A6" s="16">
        <v>1</v>
      </c>
      <c r="B6" s="23"/>
      <c r="C6" s="18"/>
      <c r="D6" s="24"/>
      <c r="E6" s="20"/>
      <c r="F6" s="21"/>
    </row>
    <row r="7" spans="1:6" ht="15" customHeight="1">
      <c r="A7" s="16">
        <v>2</v>
      </c>
      <c r="B7" s="23"/>
      <c r="C7" s="18"/>
      <c r="D7" s="24"/>
      <c r="E7" s="20"/>
      <c r="F7" s="21"/>
    </row>
    <row r="8" spans="1:6" ht="15" customHeight="1">
      <c r="A8" s="16">
        <v>3</v>
      </c>
      <c r="B8" s="23"/>
      <c r="C8" s="18"/>
      <c r="D8" s="24"/>
      <c r="E8" s="20"/>
      <c r="F8" s="21"/>
    </row>
    <row r="9" spans="1:6" ht="15" customHeight="1">
      <c r="A9" s="16">
        <v>4</v>
      </c>
      <c r="B9" s="23"/>
      <c r="C9" s="18"/>
      <c r="D9" s="24"/>
      <c r="E9" s="20"/>
      <c r="F9" s="21"/>
    </row>
    <row r="10" spans="1:6" ht="15" customHeight="1">
      <c r="B10" s="171" t="s">
        <v>113</v>
      </c>
      <c r="C10" s="171"/>
      <c r="D10" s="171"/>
      <c r="E10" s="171"/>
      <c r="F10" s="22">
        <f>SUM(F6:F9)</f>
        <v>0</v>
      </c>
    </row>
    <row r="12" spans="1:6" ht="21.75" customHeight="1">
      <c r="A12" s="13" t="s">
        <v>114</v>
      </c>
      <c r="B12" s="172"/>
      <c r="C12" s="172"/>
      <c r="D12" s="172"/>
      <c r="E12" s="172"/>
      <c r="F12" s="172"/>
    </row>
    <row r="13" spans="1:6" ht="27.75" customHeight="1">
      <c r="A13" s="14"/>
      <c r="B13" s="15" t="s">
        <v>111</v>
      </c>
      <c r="C13" s="15" t="s">
        <v>92</v>
      </c>
      <c r="D13" s="15" t="s">
        <v>112</v>
      </c>
      <c r="E13" s="15" t="s">
        <v>94</v>
      </c>
      <c r="F13" s="15" t="s">
        <v>95</v>
      </c>
    </row>
    <row r="14" spans="1:6" ht="15" customHeight="1">
      <c r="A14" s="16">
        <v>1</v>
      </c>
      <c r="B14" s="23"/>
      <c r="C14" s="18"/>
      <c r="D14" s="24"/>
      <c r="E14" s="20"/>
      <c r="F14" s="21"/>
    </row>
    <row r="15" spans="1:6" ht="15" customHeight="1">
      <c r="A15" s="16">
        <v>2</v>
      </c>
      <c r="B15" s="23"/>
      <c r="C15" s="18"/>
      <c r="D15" s="24"/>
      <c r="E15" s="20"/>
      <c r="F15" s="21"/>
    </row>
    <row r="16" spans="1:6" ht="15" customHeight="1">
      <c r="A16" s="16">
        <v>3</v>
      </c>
      <c r="B16" s="23"/>
      <c r="C16" s="18"/>
      <c r="D16" s="24"/>
      <c r="E16" s="20"/>
      <c r="F16" s="21"/>
    </row>
    <row r="17" spans="1:6" ht="15" customHeight="1">
      <c r="A17" s="16">
        <v>4</v>
      </c>
      <c r="B17" s="23"/>
      <c r="C17" s="18"/>
      <c r="D17" s="24"/>
      <c r="E17" s="20"/>
      <c r="F17" s="21"/>
    </row>
    <row r="18" spans="1:6" ht="15" customHeight="1">
      <c r="B18" s="171" t="s">
        <v>113</v>
      </c>
      <c r="C18" s="171"/>
      <c r="D18" s="171"/>
      <c r="E18" s="171"/>
      <c r="F18" s="22">
        <f>SUM(F14:F17)</f>
        <v>0</v>
      </c>
    </row>
    <row r="20" spans="1:6" ht="21.75" customHeight="1">
      <c r="A20" s="13" t="s">
        <v>115</v>
      </c>
      <c r="B20" s="172"/>
      <c r="C20" s="172"/>
      <c r="D20" s="172"/>
      <c r="E20" s="172"/>
      <c r="F20" s="172"/>
    </row>
    <row r="21" spans="1:6" ht="27.75" customHeight="1">
      <c r="A21" s="14"/>
      <c r="B21" s="15" t="s">
        <v>111</v>
      </c>
      <c r="C21" s="15" t="s">
        <v>92</v>
      </c>
      <c r="D21" s="15" t="s">
        <v>112</v>
      </c>
      <c r="E21" s="15" t="s">
        <v>94</v>
      </c>
      <c r="F21" s="15" t="s">
        <v>95</v>
      </c>
    </row>
    <row r="22" spans="1:6" ht="15" customHeight="1">
      <c r="A22" s="16">
        <v>1</v>
      </c>
      <c r="B22" s="23"/>
      <c r="C22" s="18"/>
      <c r="D22" s="24"/>
      <c r="E22" s="20"/>
      <c r="F22" s="21"/>
    </row>
    <row r="23" spans="1:6" ht="15" customHeight="1">
      <c r="A23" s="16">
        <v>2</v>
      </c>
      <c r="B23" s="23"/>
      <c r="C23" s="18"/>
      <c r="D23" s="24"/>
      <c r="E23" s="20"/>
      <c r="F23" s="21"/>
    </row>
    <row r="24" spans="1:6" ht="15" customHeight="1">
      <c r="A24" s="16">
        <v>3</v>
      </c>
      <c r="B24" s="23"/>
      <c r="C24" s="18"/>
      <c r="D24" s="24"/>
      <c r="E24" s="20"/>
      <c r="F24" s="21"/>
    </row>
    <row r="25" spans="1:6" ht="15" customHeight="1">
      <c r="A25" s="16">
        <v>4</v>
      </c>
      <c r="B25" s="23"/>
      <c r="C25" s="18"/>
      <c r="D25" s="24"/>
      <c r="E25" s="20"/>
      <c r="F25" s="21"/>
    </row>
    <row r="26" spans="1:6" ht="15" customHeight="1">
      <c r="B26" s="171" t="s">
        <v>113</v>
      </c>
      <c r="C26" s="171"/>
      <c r="D26" s="171"/>
      <c r="E26" s="171"/>
      <c r="F26" s="22">
        <f>SUM(F22:F25)</f>
        <v>0</v>
      </c>
    </row>
    <row r="28" spans="1:6" ht="21.75" customHeight="1">
      <c r="A28" s="13" t="s">
        <v>116</v>
      </c>
      <c r="B28" s="172"/>
      <c r="C28" s="172"/>
      <c r="D28" s="172"/>
      <c r="E28" s="172"/>
      <c r="F28" s="172"/>
    </row>
    <row r="29" spans="1:6" ht="27.75" customHeight="1">
      <c r="A29" s="14"/>
      <c r="B29" s="15" t="s">
        <v>111</v>
      </c>
      <c r="C29" s="15" t="s">
        <v>92</v>
      </c>
      <c r="D29" s="15" t="s">
        <v>112</v>
      </c>
      <c r="E29" s="15" t="s">
        <v>94</v>
      </c>
      <c r="F29" s="15" t="s">
        <v>95</v>
      </c>
    </row>
    <row r="30" spans="1:6" ht="15" customHeight="1">
      <c r="A30" s="16">
        <v>1</v>
      </c>
      <c r="B30" s="23"/>
      <c r="C30" s="18"/>
      <c r="D30" s="24"/>
      <c r="E30" s="20"/>
      <c r="F30" s="21"/>
    </row>
    <row r="31" spans="1:6" ht="15" customHeight="1">
      <c r="A31" s="16">
        <v>2</v>
      </c>
      <c r="B31" s="23"/>
      <c r="C31" s="18"/>
      <c r="D31" s="24"/>
      <c r="E31" s="20"/>
      <c r="F31" s="21"/>
    </row>
    <row r="32" spans="1:6" ht="15" customHeight="1">
      <c r="A32" s="16">
        <v>3</v>
      </c>
      <c r="B32" s="23"/>
      <c r="C32" s="18"/>
      <c r="D32" s="24"/>
      <c r="E32" s="20"/>
      <c r="F32" s="21"/>
    </row>
    <row r="33" spans="1:6" ht="15" customHeight="1">
      <c r="A33" s="16">
        <v>4</v>
      </c>
      <c r="B33" s="23"/>
      <c r="C33" s="18"/>
      <c r="D33" s="24"/>
      <c r="E33" s="20"/>
      <c r="F33" s="21"/>
    </row>
    <row r="34" spans="1:6" ht="15" customHeight="1">
      <c r="B34" s="171" t="s">
        <v>113</v>
      </c>
      <c r="C34" s="171"/>
      <c r="D34" s="171"/>
      <c r="E34" s="171"/>
      <c r="F34" s="22">
        <f>SUM(F30:F33)</f>
        <v>0</v>
      </c>
    </row>
    <row r="36" spans="1:6" ht="21.75" customHeight="1">
      <c r="A36" s="13" t="s">
        <v>117</v>
      </c>
      <c r="B36" s="172"/>
      <c r="C36" s="172"/>
      <c r="D36" s="172"/>
      <c r="E36" s="172"/>
      <c r="F36" s="172"/>
    </row>
    <row r="37" spans="1:6" ht="27.75" customHeight="1">
      <c r="A37" s="14"/>
      <c r="B37" s="15" t="s">
        <v>111</v>
      </c>
      <c r="C37" s="15" t="s">
        <v>92</v>
      </c>
      <c r="D37" s="15" t="s">
        <v>112</v>
      </c>
      <c r="E37" s="15" t="s">
        <v>94</v>
      </c>
      <c r="F37" s="15" t="s">
        <v>95</v>
      </c>
    </row>
    <row r="38" spans="1:6" ht="15" customHeight="1">
      <c r="A38" s="16">
        <v>1</v>
      </c>
      <c r="B38" s="23"/>
      <c r="C38" s="18"/>
      <c r="D38" s="24"/>
      <c r="E38" s="20"/>
      <c r="F38" s="21"/>
    </row>
    <row r="39" spans="1:6" ht="15" customHeight="1">
      <c r="A39" s="16">
        <v>2</v>
      </c>
      <c r="B39" s="23"/>
      <c r="C39" s="18"/>
      <c r="D39" s="24"/>
      <c r="E39" s="20"/>
      <c r="F39" s="21"/>
    </row>
    <row r="40" spans="1:6" ht="15" customHeight="1">
      <c r="A40" s="16">
        <v>3</v>
      </c>
      <c r="B40" s="23"/>
      <c r="C40" s="18"/>
      <c r="D40" s="24"/>
      <c r="E40" s="20"/>
      <c r="F40" s="21"/>
    </row>
    <row r="41" spans="1:6" ht="15" customHeight="1">
      <c r="A41" s="16">
        <v>4</v>
      </c>
      <c r="B41" s="23"/>
      <c r="C41" s="18"/>
      <c r="D41" s="24"/>
      <c r="E41" s="20"/>
      <c r="F41" s="21"/>
    </row>
    <row r="42" spans="1:6" ht="15" customHeight="1">
      <c r="B42" s="171" t="s">
        <v>113</v>
      </c>
      <c r="C42" s="171"/>
      <c r="D42" s="171"/>
      <c r="E42" s="171"/>
      <c r="F42" s="22">
        <f>SUM(F38:F41)</f>
        <v>0</v>
      </c>
    </row>
    <row r="44" spans="1:6" ht="21.75" customHeight="1">
      <c r="A44" s="13" t="s">
        <v>118</v>
      </c>
      <c r="B44" s="172"/>
      <c r="C44" s="172"/>
      <c r="D44" s="172"/>
      <c r="E44" s="172"/>
      <c r="F44" s="172"/>
    </row>
    <row r="45" spans="1:6" ht="27.75" customHeight="1">
      <c r="A45" s="14"/>
      <c r="B45" s="15" t="s">
        <v>111</v>
      </c>
      <c r="C45" s="15" t="s">
        <v>92</v>
      </c>
      <c r="D45" s="15" t="s">
        <v>112</v>
      </c>
      <c r="E45" s="15" t="s">
        <v>94</v>
      </c>
      <c r="F45" s="15" t="s">
        <v>95</v>
      </c>
    </row>
    <row r="46" spans="1:6" ht="15" customHeight="1">
      <c r="A46" s="16">
        <v>1</v>
      </c>
      <c r="B46" s="23"/>
      <c r="C46" s="18"/>
      <c r="D46" s="24"/>
      <c r="E46" s="20"/>
      <c r="F46" s="21"/>
    </row>
    <row r="47" spans="1:6" ht="15" customHeight="1">
      <c r="A47" s="16">
        <v>2</v>
      </c>
      <c r="B47" s="23"/>
      <c r="C47" s="18"/>
      <c r="D47" s="24"/>
      <c r="E47" s="20"/>
      <c r="F47" s="21"/>
    </row>
    <row r="48" spans="1:6" ht="15" customHeight="1">
      <c r="A48" s="16">
        <v>3</v>
      </c>
      <c r="B48" s="23"/>
      <c r="C48" s="18"/>
      <c r="D48" s="24"/>
      <c r="E48" s="20"/>
      <c r="F48" s="21"/>
    </row>
    <row r="49" spans="1:6" ht="15" customHeight="1">
      <c r="A49" s="16">
        <v>4</v>
      </c>
      <c r="B49" s="23"/>
      <c r="C49" s="18"/>
      <c r="D49" s="24"/>
      <c r="E49" s="20"/>
      <c r="F49" s="21"/>
    </row>
    <row r="50" spans="1:6" ht="15" customHeight="1">
      <c r="B50" s="171" t="s">
        <v>113</v>
      </c>
      <c r="C50" s="171"/>
      <c r="D50" s="171"/>
      <c r="E50" s="171"/>
      <c r="F50" s="22">
        <f>SUM(F46:F49)</f>
        <v>0</v>
      </c>
    </row>
    <row r="52" spans="1:6" ht="21.75" customHeight="1">
      <c r="A52" s="13" t="s">
        <v>119</v>
      </c>
      <c r="B52" s="172"/>
      <c r="C52" s="172"/>
      <c r="D52" s="172"/>
      <c r="E52" s="172"/>
      <c r="F52" s="172"/>
    </row>
    <row r="53" spans="1:6" ht="27.75" customHeight="1">
      <c r="A53" s="14"/>
      <c r="B53" s="15" t="s">
        <v>111</v>
      </c>
      <c r="C53" s="15" t="s">
        <v>92</v>
      </c>
      <c r="D53" s="15" t="s">
        <v>112</v>
      </c>
      <c r="E53" s="15" t="s">
        <v>94</v>
      </c>
      <c r="F53" s="15" t="s">
        <v>95</v>
      </c>
    </row>
    <row r="54" spans="1:6" ht="15" customHeight="1">
      <c r="A54" s="16">
        <v>1</v>
      </c>
      <c r="B54" s="23"/>
      <c r="C54" s="18"/>
      <c r="D54" s="24"/>
      <c r="E54" s="20"/>
      <c r="F54" s="21"/>
    </row>
    <row r="55" spans="1:6" ht="15" customHeight="1">
      <c r="A55" s="16">
        <v>2</v>
      </c>
      <c r="B55" s="23"/>
      <c r="C55" s="18"/>
      <c r="D55" s="24"/>
      <c r="E55" s="20"/>
      <c r="F55" s="21"/>
    </row>
    <row r="56" spans="1:6" ht="15" customHeight="1">
      <c r="A56" s="16">
        <v>3</v>
      </c>
      <c r="B56" s="23"/>
      <c r="C56" s="18"/>
      <c r="D56" s="24"/>
      <c r="E56" s="20"/>
      <c r="F56" s="21"/>
    </row>
    <row r="57" spans="1:6" ht="15" customHeight="1">
      <c r="A57" s="16">
        <v>4</v>
      </c>
      <c r="B57" s="23"/>
      <c r="C57" s="18"/>
      <c r="D57" s="24"/>
      <c r="E57" s="20"/>
      <c r="F57" s="21"/>
    </row>
    <row r="58" spans="1:6" ht="15" customHeight="1">
      <c r="B58" s="171" t="s">
        <v>113</v>
      </c>
      <c r="C58" s="171"/>
      <c r="D58" s="171"/>
      <c r="E58" s="171"/>
      <c r="F58" s="22">
        <f>SUM(F54:F57)</f>
        <v>0</v>
      </c>
    </row>
    <row r="60" spans="1:6" ht="21.75" customHeight="1">
      <c r="A60" s="13" t="s">
        <v>120</v>
      </c>
      <c r="B60" s="172"/>
      <c r="C60" s="172"/>
      <c r="D60" s="172"/>
      <c r="E60" s="172"/>
      <c r="F60" s="172"/>
    </row>
    <row r="61" spans="1:6" ht="27.75" customHeight="1">
      <c r="A61" s="14"/>
      <c r="B61" s="15" t="s">
        <v>111</v>
      </c>
      <c r="C61" s="15" t="s">
        <v>92</v>
      </c>
      <c r="D61" s="15" t="s">
        <v>112</v>
      </c>
      <c r="E61" s="15" t="s">
        <v>94</v>
      </c>
      <c r="F61" s="15" t="s">
        <v>95</v>
      </c>
    </row>
    <row r="62" spans="1:6" ht="15" customHeight="1">
      <c r="A62" s="16">
        <v>1</v>
      </c>
      <c r="B62" s="23"/>
      <c r="C62" s="18"/>
      <c r="D62" s="24"/>
      <c r="E62" s="20"/>
      <c r="F62" s="21"/>
    </row>
    <row r="63" spans="1:6" ht="15" customHeight="1">
      <c r="A63" s="16">
        <v>2</v>
      </c>
      <c r="B63" s="23"/>
      <c r="C63" s="18"/>
      <c r="D63" s="24"/>
      <c r="E63" s="20"/>
      <c r="F63" s="21"/>
    </row>
    <row r="64" spans="1:6" ht="15" customHeight="1">
      <c r="A64" s="16">
        <v>3</v>
      </c>
      <c r="B64" s="23"/>
      <c r="C64" s="18"/>
      <c r="D64" s="24"/>
      <c r="E64" s="20"/>
      <c r="F64" s="21"/>
    </row>
    <row r="65" spans="1:6" ht="15" customHeight="1">
      <c r="A65" s="16">
        <v>4</v>
      </c>
      <c r="B65" s="23"/>
      <c r="C65" s="18"/>
      <c r="D65" s="24"/>
      <c r="E65" s="20"/>
      <c r="F65" s="21"/>
    </row>
    <row r="66" spans="1:6" ht="15" customHeight="1">
      <c r="B66" s="171" t="s">
        <v>113</v>
      </c>
      <c r="C66" s="171"/>
      <c r="D66" s="171"/>
      <c r="E66" s="171"/>
      <c r="F66" s="22">
        <f>SUM(F62:F65)</f>
        <v>0</v>
      </c>
    </row>
    <row r="68" spans="1:6" ht="21.75" customHeight="1">
      <c r="A68" s="13" t="s">
        <v>121</v>
      </c>
      <c r="B68" s="172"/>
      <c r="C68" s="172"/>
      <c r="D68" s="172"/>
      <c r="E68" s="172"/>
      <c r="F68" s="172"/>
    </row>
    <row r="69" spans="1:6" ht="27.75" customHeight="1">
      <c r="A69" s="14"/>
      <c r="B69" s="15" t="s">
        <v>111</v>
      </c>
      <c r="C69" s="15" t="s">
        <v>92</v>
      </c>
      <c r="D69" s="15" t="s">
        <v>112</v>
      </c>
      <c r="E69" s="15" t="s">
        <v>94</v>
      </c>
      <c r="F69" s="15" t="s">
        <v>95</v>
      </c>
    </row>
    <row r="70" spans="1:6" ht="15" customHeight="1">
      <c r="A70" s="16">
        <v>1</v>
      </c>
      <c r="B70" s="23"/>
      <c r="C70" s="18"/>
      <c r="D70" s="24"/>
      <c r="E70" s="20"/>
      <c r="F70" s="21">
        <f>IF(D70*E70=0,0,D70*E70)</f>
        <v>0</v>
      </c>
    </row>
    <row r="71" spans="1:6" ht="15" customHeight="1">
      <c r="A71" s="16">
        <v>2</v>
      </c>
      <c r="B71" s="23"/>
      <c r="C71" s="18"/>
      <c r="D71" s="24"/>
      <c r="E71" s="20"/>
      <c r="F71" s="21">
        <f>IF(D71*E71=0,0,D71*E71)</f>
        <v>0</v>
      </c>
    </row>
    <row r="72" spans="1:6" ht="15" customHeight="1">
      <c r="A72" s="16">
        <v>3</v>
      </c>
      <c r="B72" s="23"/>
      <c r="C72" s="18"/>
      <c r="D72" s="24"/>
      <c r="E72" s="20"/>
      <c r="F72" s="21">
        <f>IF(D72*E72=0,0,D72*E72)</f>
        <v>0</v>
      </c>
    </row>
    <row r="73" spans="1:6" ht="15" customHeight="1">
      <c r="A73" s="16">
        <v>4</v>
      </c>
      <c r="B73" s="23"/>
      <c r="C73" s="18"/>
      <c r="D73" s="24"/>
      <c r="E73" s="20"/>
      <c r="F73" s="21">
        <f>IF(D73*E73=0,0,D73*E73)</f>
        <v>0</v>
      </c>
    </row>
    <row r="74" spans="1:6" ht="15" customHeight="1">
      <c r="B74" s="171" t="s">
        <v>113</v>
      </c>
      <c r="C74" s="171"/>
      <c r="D74" s="171"/>
      <c r="E74" s="171"/>
      <c r="F74" s="22">
        <f>SUM(F70:F73)</f>
        <v>0</v>
      </c>
    </row>
    <row r="76" spans="1:6" ht="21.75" customHeight="1">
      <c r="A76" s="13" t="s">
        <v>122</v>
      </c>
      <c r="B76" s="172"/>
      <c r="C76" s="172"/>
      <c r="D76" s="172"/>
      <c r="E76" s="172"/>
      <c r="F76" s="172"/>
    </row>
    <row r="77" spans="1:6" ht="27.75" customHeight="1">
      <c r="A77" s="14"/>
      <c r="B77" s="15" t="s">
        <v>111</v>
      </c>
      <c r="C77" s="15" t="s">
        <v>92</v>
      </c>
      <c r="D77" s="15" t="s">
        <v>112</v>
      </c>
      <c r="E77" s="15" t="s">
        <v>94</v>
      </c>
      <c r="F77" s="15" t="s">
        <v>95</v>
      </c>
    </row>
    <row r="78" spans="1:6" ht="15" customHeight="1">
      <c r="A78" s="16">
        <v>1</v>
      </c>
      <c r="B78" s="23"/>
      <c r="C78" s="18"/>
      <c r="D78" s="24"/>
      <c r="E78" s="20"/>
      <c r="F78" s="21"/>
    </row>
    <row r="79" spans="1:6" ht="15" customHeight="1">
      <c r="A79" s="16">
        <v>2</v>
      </c>
      <c r="B79" s="23"/>
      <c r="C79" s="18"/>
      <c r="D79" s="24"/>
      <c r="E79" s="20"/>
      <c r="F79" s="21"/>
    </row>
    <row r="80" spans="1:6" ht="15" customHeight="1">
      <c r="A80" s="16">
        <v>3</v>
      </c>
      <c r="B80" s="23"/>
      <c r="C80" s="18"/>
      <c r="D80" s="24"/>
      <c r="E80" s="20"/>
      <c r="F80" s="21"/>
    </row>
    <row r="81" spans="1:6" ht="15" customHeight="1">
      <c r="A81" s="16">
        <v>4</v>
      </c>
      <c r="B81" s="23"/>
      <c r="C81" s="18"/>
      <c r="D81" s="24"/>
      <c r="E81" s="20"/>
      <c r="F81" s="21"/>
    </row>
    <row r="82" spans="1:6" ht="15" customHeight="1">
      <c r="B82" s="171" t="s">
        <v>113</v>
      </c>
      <c r="C82" s="171"/>
      <c r="D82" s="171"/>
      <c r="E82" s="171"/>
      <c r="F82" s="22">
        <f>SUM(F78:F81)</f>
        <v>0</v>
      </c>
    </row>
    <row r="84" spans="1:6" ht="21.75" customHeight="1">
      <c r="A84" s="13" t="s">
        <v>123</v>
      </c>
      <c r="B84" s="172"/>
      <c r="C84" s="172"/>
      <c r="D84" s="172"/>
      <c r="E84" s="172"/>
      <c r="F84" s="172"/>
    </row>
    <row r="85" spans="1:6" ht="27.75" customHeight="1">
      <c r="A85" s="14"/>
      <c r="B85" s="15" t="s">
        <v>111</v>
      </c>
      <c r="C85" s="15" t="s">
        <v>92</v>
      </c>
      <c r="D85" s="15" t="s">
        <v>112</v>
      </c>
      <c r="E85" s="15" t="s">
        <v>94</v>
      </c>
      <c r="F85" s="15" t="s">
        <v>95</v>
      </c>
    </row>
    <row r="86" spans="1:6" ht="15" customHeight="1">
      <c r="A86" s="16">
        <v>1</v>
      </c>
      <c r="B86" s="23"/>
      <c r="C86" s="18"/>
      <c r="D86" s="24"/>
      <c r="E86" s="20"/>
      <c r="F86" s="21"/>
    </row>
    <row r="87" spans="1:6" ht="15" customHeight="1">
      <c r="A87" s="16">
        <v>2</v>
      </c>
      <c r="B87" s="23"/>
      <c r="C87" s="18"/>
      <c r="D87" s="24"/>
      <c r="E87" s="20"/>
      <c r="F87" s="21"/>
    </row>
    <row r="88" spans="1:6" ht="15" customHeight="1">
      <c r="A88" s="16">
        <v>3</v>
      </c>
      <c r="B88" s="23"/>
      <c r="C88" s="18"/>
      <c r="D88" s="24"/>
      <c r="E88" s="20"/>
      <c r="F88" s="21"/>
    </row>
    <row r="89" spans="1:6" ht="15" customHeight="1">
      <c r="A89" s="16">
        <v>4</v>
      </c>
      <c r="B89" s="23"/>
      <c r="C89" s="18"/>
      <c r="D89" s="24"/>
      <c r="E89" s="20"/>
      <c r="F89" s="21"/>
    </row>
    <row r="90" spans="1:6" ht="15" customHeight="1">
      <c r="B90" s="171" t="s">
        <v>113</v>
      </c>
      <c r="C90" s="171"/>
      <c r="D90" s="171"/>
      <c r="E90" s="171"/>
      <c r="F90" s="22">
        <f>SUM(F86:F89)</f>
        <v>0</v>
      </c>
    </row>
    <row r="92" spans="1:6" ht="21.75" customHeight="1">
      <c r="A92" s="13" t="s">
        <v>124</v>
      </c>
      <c r="B92" s="172"/>
      <c r="C92" s="172"/>
      <c r="D92" s="172"/>
      <c r="E92" s="172"/>
      <c r="F92" s="172"/>
    </row>
    <row r="93" spans="1:6" ht="27.75" customHeight="1">
      <c r="A93" s="14"/>
      <c r="B93" s="15" t="s">
        <v>111</v>
      </c>
      <c r="C93" s="15" t="s">
        <v>92</v>
      </c>
      <c r="D93" s="15" t="s">
        <v>112</v>
      </c>
      <c r="E93" s="15" t="s">
        <v>94</v>
      </c>
      <c r="F93" s="15" t="s">
        <v>95</v>
      </c>
    </row>
    <row r="94" spans="1:6" ht="15" customHeight="1">
      <c r="A94" s="16">
        <v>1</v>
      </c>
      <c r="B94" s="23"/>
      <c r="C94" s="18"/>
      <c r="D94" s="24"/>
      <c r="E94" s="20"/>
      <c r="F94" s="21"/>
    </row>
    <row r="95" spans="1:6" ht="15" customHeight="1">
      <c r="A95" s="16">
        <v>2</v>
      </c>
      <c r="B95" s="23"/>
      <c r="C95" s="18"/>
      <c r="D95" s="24"/>
      <c r="E95" s="20"/>
      <c r="F95" s="21"/>
    </row>
    <row r="96" spans="1:6" ht="15" customHeight="1">
      <c r="A96" s="16">
        <v>3</v>
      </c>
      <c r="B96" s="23"/>
      <c r="C96" s="18"/>
      <c r="D96" s="24"/>
      <c r="E96" s="20"/>
      <c r="F96" s="21"/>
    </row>
    <row r="97" spans="1:6" ht="15" customHeight="1">
      <c r="A97" s="16">
        <v>4</v>
      </c>
      <c r="B97" s="23"/>
      <c r="C97" s="18"/>
      <c r="D97" s="24"/>
      <c r="E97" s="20"/>
      <c r="F97" s="21"/>
    </row>
    <row r="98" spans="1:6" ht="15" customHeight="1">
      <c r="B98" s="171" t="s">
        <v>113</v>
      </c>
      <c r="C98" s="171"/>
      <c r="D98" s="171"/>
      <c r="E98" s="171"/>
      <c r="F98" s="22">
        <f>SUM(F94:F97)</f>
        <v>0</v>
      </c>
    </row>
  </sheetData>
  <mergeCells count="26">
    <mergeCell ref="A1:F1"/>
    <mergeCell ref="A2:F2"/>
    <mergeCell ref="B4:F4"/>
    <mergeCell ref="B10:E10"/>
    <mergeCell ref="B12:F12"/>
    <mergeCell ref="B18:E18"/>
    <mergeCell ref="B20:F20"/>
    <mergeCell ref="B26:E26"/>
    <mergeCell ref="B28:F28"/>
    <mergeCell ref="B34:E34"/>
    <mergeCell ref="B36:F36"/>
    <mergeCell ref="B42:E42"/>
    <mergeCell ref="B44:F44"/>
    <mergeCell ref="B50:E50"/>
    <mergeCell ref="B52:F52"/>
    <mergeCell ref="B58:E58"/>
    <mergeCell ref="B60:F60"/>
    <mergeCell ref="B66:E66"/>
    <mergeCell ref="B68:F68"/>
    <mergeCell ref="B74:E74"/>
    <mergeCell ref="B98:E98"/>
    <mergeCell ref="B76:F76"/>
    <mergeCell ref="B82:E82"/>
    <mergeCell ref="B84:F84"/>
    <mergeCell ref="B90:E90"/>
    <mergeCell ref="B92:F9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zoomScaleNormal="100" workbookViewId="0">
      <pane ySplit="5" topLeftCell="A6" activePane="bottomLeft" state="frozen"/>
      <selection pane="bottomLeft" activeCell="B6" sqref="B6:F17"/>
    </sheetView>
  </sheetViews>
  <sheetFormatPr defaultColWidth="8.7109375" defaultRowHeight="14.45"/>
  <cols>
    <col min="1" max="1" width="5" customWidth="1"/>
    <col min="2" max="2" width="32" customWidth="1"/>
    <col min="3" max="3" width="12" customWidth="1"/>
    <col min="4" max="4" width="18" customWidth="1"/>
    <col min="5" max="5" width="14" customWidth="1"/>
    <col min="6" max="6" width="20" customWidth="1"/>
  </cols>
  <sheetData>
    <row r="1" spans="1:6" ht="30" customHeight="1">
      <c r="A1" s="164" t="s">
        <v>125</v>
      </c>
      <c r="B1" s="164"/>
      <c r="C1" s="164"/>
      <c r="D1" s="164"/>
      <c r="E1" s="164"/>
      <c r="F1" s="164"/>
    </row>
    <row r="2" spans="1:6" ht="21.75" customHeight="1">
      <c r="A2" s="165" t="s">
        <v>126</v>
      </c>
      <c r="B2" s="165"/>
      <c r="C2" s="165"/>
      <c r="D2" s="165"/>
      <c r="E2" s="165"/>
      <c r="F2" s="165"/>
    </row>
    <row r="4" spans="1:6" ht="24" customHeight="1">
      <c r="A4" s="162" t="s">
        <v>127</v>
      </c>
      <c r="B4" s="162"/>
      <c r="C4" s="162"/>
      <c r="D4" s="162"/>
      <c r="E4" s="162"/>
      <c r="F4" s="162"/>
    </row>
    <row r="5" spans="1:6" ht="27.75" customHeight="1">
      <c r="A5" s="15" t="s">
        <v>128</v>
      </c>
      <c r="B5" s="15" t="s">
        <v>129</v>
      </c>
      <c r="C5" s="15" t="s">
        <v>92</v>
      </c>
      <c r="D5" s="15" t="s">
        <v>130</v>
      </c>
      <c r="E5" s="15" t="s">
        <v>131</v>
      </c>
      <c r="F5" s="15" t="s">
        <v>132</v>
      </c>
    </row>
    <row r="6" spans="1:6" ht="15" customHeight="1">
      <c r="A6" s="16">
        <v>1</v>
      </c>
      <c r="B6" s="25"/>
      <c r="C6" s="18"/>
      <c r="D6" s="20"/>
      <c r="E6" s="26"/>
      <c r="F6" s="27"/>
    </row>
    <row r="7" spans="1:6" ht="15" customHeight="1">
      <c r="A7" s="16">
        <v>2</v>
      </c>
      <c r="B7" s="25"/>
      <c r="C7" s="18"/>
      <c r="D7" s="20"/>
      <c r="E7" s="26"/>
      <c r="F7" s="27"/>
    </row>
    <row r="8" spans="1:6" ht="15" customHeight="1">
      <c r="A8" s="16">
        <v>3</v>
      </c>
      <c r="B8" s="25"/>
      <c r="C8" s="18"/>
      <c r="D8" s="20"/>
      <c r="E8" s="26"/>
      <c r="F8" s="27"/>
    </row>
    <row r="9" spans="1:6" ht="15" customHeight="1">
      <c r="A9" s="16">
        <v>4</v>
      </c>
      <c r="B9" s="25"/>
      <c r="C9" s="18"/>
      <c r="D9" s="20"/>
      <c r="E9" s="26"/>
      <c r="F9" s="27"/>
    </row>
    <row r="10" spans="1:6" ht="15" customHeight="1">
      <c r="A10" s="16">
        <v>5</v>
      </c>
      <c r="B10" s="25"/>
      <c r="C10" s="18"/>
      <c r="D10" s="20"/>
      <c r="E10" s="26"/>
      <c r="F10" s="27"/>
    </row>
    <row r="11" spans="1:6" ht="15" customHeight="1">
      <c r="A11" s="16">
        <v>6</v>
      </c>
      <c r="B11" s="25"/>
      <c r="C11" s="18"/>
      <c r="D11" s="20"/>
      <c r="E11" s="26"/>
      <c r="F11" s="27"/>
    </row>
    <row r="12" spans="1:6" ht="15" customHeight="1">
      <c r="A12" s="16">
        <v>7</v>
      </c>
      <c r="B12" s="25"/>
      <c r="C12" s="18"/>
      <c r="D12" s="20"/>
      <c r="E12" s="26"/>
      <c r="F12" s="27"/>
    </row>
    <row r="13" spans="1:6" ht="15" customHeight="1">
      <c r="A13" s="16">
        <v>8</v>
      </c>
      <c r="B13" s="25"/>
      <c r="C13" s="18"/>
      <c r="D13" s="20"/>
      <c r="E13" s="26"/>
      <c r="F13" s="27"/>
    </row>
    <row r="14" spans="1:6" ht="15" customHeight="1">
      <c r="A14" s="16">
        <v>9</v>
      </c>
      <c r="B14" s="25"/>
      <c r="C14" s="18"/>
      <c r="D14" s="20"/>
      <c r="E14" s="26"/>
      <c r="F14" s="27"/>
    </row>
    <row r="15" spans="1:6" ht="15" customHeight="1">
      <c r="A15" s="16">
        <v>10</v>
      </c>
      <c r="B15" s="25"/>
      <c r="C15" s="18"/>
      <c r="D15" s="20"/>
      <c r="E15" s="26"/>
      <c r="F15" s="27"/>
    </row>
    <row r="16" spans="1:6" ht="15" customHeight="1">
      <c r="A16" s="16">
        <v>11</v>
      </c>
      <c r="B16" s="25"/>
      <c r="C16" s="18"/>
      <c r="D16" s="20"/>
      <c r="E16" s="26"/>
      <c r="F16" s="27"/>
    </row>
    <row r="17" spans="1:6" ht="15" customHeight="1">
      <c r="A17" s="16">
        <v>12</v>
      </c>
      <c r="B17" s="25"/>
      <c r="C17" s="18"/>
      <c r="D17" s="20"/>
      <c r="E17" s="26"/>
      <c r="F17" s="27"/>
    </row>
    <row r="19" spans="1:6" ht="30" customHeight="1">
      <c r="A19" s="173" t="s">
        <v>133</v>
      </c>
      <c r="B19" s="173"/>
      <c r="C19" s="173"/>
      <c r="D19" s="173"/>
      <c r="E19" s="173"/>
      <c r="F19" s="173"/>
    </row>
  </sheetData>
  <mergeCells count="4">
    <mergeCell ref="A1:F1"/>
    <mergeCell ref="A2:F2"/>
    <mergeCell ref="A4:F4"/>
    <mergeCell ref="A19:F19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9"/>
  <sheetViews>
    <sheetView showGridLines="0" zoomScaleNormal="100" workbookViewId="0">
      <pane ySplit="4" topLeftCell="A5" activePane="bottomLeft" state="frozen"/>
      <selection pane="bottomLeft" activeCell="F17" sqref="F17"/>
    </sheetView>
  </sheetViews>
  <sheetFormatPr defaultColWidth="8.7109375" defaultRowHeight="14.45"/>
  <cols>
    <col min="1" max="1" width="6" customWidth="1"/>
    <col min="2" max="2" width="38" customWidth="1"/>
    <col min="3" max="5" width="16" customWidth="1"/>
    <col min="6" max="6" width="20" customWidth="1"/>
  </cols>
  <sheetData>
    <row r="1" spans="1:6" ht="27.75" customHeight="1">
      <c r="A1" s="175" t="s">
        <v>134</v>
      </c>
      <c r="B1" s="175"/>
      <c r="C1" s="175"/>
      <c r="D1" s="175"/>
      <c r="E1" s="175"/>
      <c r="F1" s="175"/>
    </row>
    <row r="2" spans="1:6" ht="31.5" customHeight="1">
      <c r="A2" s="176" t="s">
        <v>135</v>
      </c>
      <c r="B2" s="176"/>
      <c r="C2" s="176"/>
      <c r="D2" s="176"/>
      <c r="E2" s="176"/>
      <c r="F2" s="176"/>
    </row>
    <row r="4" spans="1:6" ht="39.75" customHeight="1">
      <c r="A4" s="28" t="s">
        <v>136</v>
      </c>
      <c r="B4" s="28" t="s">
        <v>137</v>
      </c>
      <c r="C4" s="28" t="s">
        <v>138</v>
      </c>
      <c r="D4" s="28" t="s">
        <v>139</v>
      </c>
      <c r="E4" s="28" t="s">
        <v>140</v>
      </c>
      <c r="F4" s="28" t="s">
        <v>141</v>
      </c>
    </row>
    <row r="5" spans="1:6" ht="15" customHeight="1">
      <c r="A5" s="29">
        <v>1</v>
      </c>
      <c r="B5" s="25"/>
      <c r="C5" s="30"/>
      <c r="D5" s="30"/>
      <c r="E5" s="30"/>
      <c r="F5" s="31"/>
    </row>
    <row r="6" spans="1:6" ht="15" customHeight="1">
      <c r="A6" s="32">
        <v>2</v>
      </c>
      <c r="B6" s="33"/>
      <c r="C6" s="34"/>
      <c r="D6" s="34"/>
      <c r="E6" s="34"/>
      <c r="F6" s="31"/>
    </row>
    <row r="7" spans="1:6" ht="15" customHeight="1">
      <c r="A7" s="29">
        <v>3</v>
      </c>
      <c r="B7" s="25"/>
      <c r="C7" s="30"/>
      <c r="D7" s="30"/>
      <c r="E7" s="30"/>
      <c r="F7" s="31"/>
    </row>
    <row r="8" spans="1:6" ht="15" customHeight="1">
      <c r="A8" s="32">
        <v>4</v>
      </c>
      <c r="B8" s="33"/>
      <c r="C8" s="34"/>
      <c r="D8" s="34"/>
      <c r="E8" s="34"/>
      <c r="F8" s="31"/>
    </row>
    <row r="9" spans="1:6" ht="15" customHeight="1">
      <c r="A9" s="29">
        <v>5</v>
      </c>
      <c r="B9" s="25"/>
      <c r="C9" s="30"/>
      <c r="D9" s="30"/>
      <c r="E9" s="30"/>
      <c r="F9" s="31"/>
    </row>
    <row r="10" spans="1:6" ht="15" customHeight="1">
      <c r="A10" s="32">
        <v>6</v>
      </c>
      <c r="B10" s="33"/>
      <c r="C10" s="34"/>
      <c r="D10" s="34"/>
      <c r="E10" s="34"/>
      <c r="F10" s="31"/>
    </row>
    <row r="11" spans="1:6" ht="15" customHeight="1">
      <c r="A11" s="29">
        <v>7</v>
      </c>
      <c r="B11" s="25"/>
      <c r="C11" s="30"/>
      <c r="D11" s="30"/>
      <c r="E11" s="30"/>
      <c r="F11" s="31"/>
    </row>
    <row r="12" spans="1:6" ht="15" customHeight="1">
      <c r="A12" s="32">
        <v>8</v>
      </c>
      <c r="B12" s="33"/>
      <c r="C12" s="34"/>
      <c r="D12" s="34"/>
      <c r="E12" s="34"/>
      <c r="F12" s="31"/>
    </row>
    <row r="13" spans="1:6" ht="15" customHeight="1">
      <c r="A13" s="29">
        <v>9</v>
      </c>
      <c r="B13" s="25"/>
      <c r="C13" s="30"/>
      <c r="D13" s="30"/>
      <c r="E13" s="30"/>
      <c r="F13" s="31"/>
    </row>
    <row r="14" spans="1:6" ht="15" customHeight="1">
      <c r="A14" s="32">
        <v>10</v>
      </c>
      <c r="B14" s="33"/>
      <c r="C14" s="34"/>
      <c r="D14" s="34"/>
      <c r="E14" s="34"/>
      <c r="F14" s="31"/>
    </row>
    <row r="15" spans="1:6" ht="15" customHeight="1">
      <c r="A15" s="29">
        <v>11</v>
      </c>
      <c r="B15" s="25"/>
      <c r="C15" s="30"/>
      <c r="D15" s="30"/>
      <c r="E15" s="30"/>
      <c r="F15" s="31"/>
    </row>
    <row r="16" spans="1:6" ht="15" customHeight="1">
      <c r="A16" s="32">
        <v>12</v>
      </c>
      <c r="B16" s="33"/>
      <c r="C16" s="34"/>
      <c r="D16" s="34"/>
      <c r="E16" s="34"/>
      <c r="F16" s="31"/>
    </row>
    <row r="17" spans="1:6" ht="24" customHeight="1">
      <c r="A17" s="35"/>
      <c r="B17" s="177" t="s">
        <v>142</v>
      </c>
      <c r="C17" s="177"/>
      <c r="D17" s="177"/>
      <c r="E17" s="177"/>
      <c r="F17" s="36"/>
    </row>
    <row r="19" spans="1:6" ht="27.75" customHeight="1">
      <c r="A19" s="178" t="s">
        <v>143</v>
      </c>
      <c r="B19" s="178"/>
      <c r="C19" s="178"/>
      <c r="D19" s="178"/>
      <c r="E19" s="178"/>
      <c r="F19" s="178"/>
    </row>
    <row r="26" spans="1:6" ht="13.5" customHeight="1">
      <c r="A26" s="37" t="s">
        <v>144</v>
      </c>
      <c r="B26" s="174" t="s">
        <v>145</v>
      </c>
      <c r="C26" s="174"/>
      <c r="D26" s="174"/>
      <c r="E26" s="38">
        <f>F5</f>
        <v>0</v>
      </c>
    </row>
    <row r="49" spans="1:5" ht="13.5" customHeight="1">
      <c r="A49" s="37" t="s">
        <v>146</v>
      </c>
      <c r="B49" s="174" t="s">
        <v>147</v>
      </c>
      <c r="C49" s="174"/>
      <c r="D49" s="174"/>
      <c r="E49" s="38">
        <f>F6</f>
        <v>0</v>
      </c>
    </row>
    <row r="72" spans="1:5" ht="13.5" customHeight="1">
      <c r="A72" s="37" t="s">
        <v>148</v>
      </c>
      <c r="B72" s="174" t="s">
        <v>149</v>
      </c>
      <c r="C72" s="174"/>
      <c r="D72" s="174"/>
      <c r="E72" s="38">
        <f>F7</f>
        <v>0</v>
      </c>
    </row>
    <row r="95" spans="1:5" ht="13.5" customHeight="1">
      <c r="A95" s="37" t="s">
        <v>150</v>
      </c>
      <c r="B95" s="174" t="s">
        <v>151</v>
      </c>
      <c r="C95" s="174"/>
      <c r="D95" s="174"/>
      <c r="E95" s="38">
        <f>F8</f>
        <v>0</v>
      </c>
    </row>
    <row r="118" spans="1:5" ht="13.5" customHeight="1">
      <c r="A118" s="37" t="s">
        <v>152</v>
      </c>
      <c r="B118" s="174" t="s">
        <v>153</v>
      </c>
      <c r="C118" s="174"/>
      <c r="D118" s="174"/>
      <c r="E118" s="38">
        <f>F9</f>
        <v>0</v>
      </c>
    </row>
    <row r="141" spans="1:5" ht="13.5" customHeight="1">
      <c r="A141" s="37" t="s">
        <v>154</v>
      </c>
      <c r="B141" s="174" t="s">
        <v>155</v>
      </c>
      <c r="C141" s="174"/>
      <c r="D141" s="174"/>
      <c r="E141" s="38">
        <f>F10</f>
        <v>0</v>
      </c>
    </row>
    <row r="164" spans="1:5" ht="13.5" customHeight="1">
      <c r="A164" s="37" t="s">
        <v>156</v>
      </c>
      <c r="B164" s="174" t="s">
        <v>157</v>
      </c>
      <c r="C164" s="174"/>
      <c r="D164" s="174"/>
      <c r="E164" s="38">
        <f>F11</f>
        <v>0</v>
      </c>
    </row>
    <row r="187" spans="1:5" ht="13.5" customHeight="1">
      <c r="A187" s="37" t="s">
        <v>158</v>
      </c>
      <c r="B187" s="174" t="s">
        <v>159</v>
      </c>
      <c r="C187" s="174"/>
      <c r="D187" s="174"/>
      <c r="E187" s="38">
        <f>F12</f>
        <v>0</v>
      </c>
    </row>
    <row r="210" spans="1:5" ht="13.5" customHeight="1">
      <c r="A210" s="37" t="s">
        <v>160</v>
      </c>
      <c r="B210" s="174" t="s">
        <v>161</v>
      </c>
      <c r="C210" s="174"/>
      <c r="D210" s="174"/>
      <c r="E210" s="38">
        <f>F13</f>
        <v>0</v>
      </c>
    </row>
    <row r="233" spans="1:5" ht="13.5" customHeight="1">
      <c r="A233" s="37" t="s">
        <v>162</v>
      </c>
      <c r="B233" s="174" t="s">
        <v>163</v>
      </c>
      <c r="C233" s="174"/>
      <c r="D233" s="174"/>
      <c r="E233" s="38">
        <f>F14</f>
        <v>0</v>
      </c>
    </row>
    <row r="256" spans="1:5" ht="13.5" customHeight="1">
      <c r="A256" s="37" t="s">
        <v>164</v>
      </c>
      <c r="B256" s="174" t="s">
        <v>165</v>
      </c>
      <c r="C256" s="174"/>
      <c r="D256" s="174"/>
      <c r="E256" s="38">
        <f>F15</f>
        <v>0</v>
      </c>
    </row>
    <row r="279" spans="1:5" ht="13.5" customHeight="1">
      <c r="A279" s="37" t="s">
        <v>166</v>
      </c>
      <c r="B279" s="174" t="s">
        <v>167</v>
      </c>
      <c r="C279" s="174"/>
      <c r="D279" s="174"/>
      <c r="E279" s="38">
        <f>F16</f>
        <v>0</v>
      </c>
    </row>
  </sheetData>
  <mergeCells count="16">
    <mergeCell ref="A1:F1"/>
    <mergeCell ref="A2:F2"/>
    <mergeCell ref="B17:E17"/>
    <mergeCell ref="A19:F19"/>
    <mergeCell ref="B26:D26"/>
    <mergeCell ref="B49:D49"/>
    <mergeCell ref="B72:D72"/>
    <mergeCell ref="B95:D95"/>
    <mergeCell ref="B118:D118"/>
    <mergeCell ref="B141:D141"/>
    <mergeCell ref="B279:D279"/>
    <mergeCell ref="B164:D164"/>
    <mergeCell ref="B187:D187"/>
    <mergeCell ref="B210:D210"/>
    <mergeCell ref="B233:D233"/>
    <mergeCell ref="B256:D256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5"/>
  <sheetViews>
    <sheetView showGridLines="0" zoomScaleNormal="100" workbookViewId="0">
      <pane xSplit="1" ySplit="5" topLeftCell="B13" activePane="bottomRight" state="frozen"/>
      <selection pane="bottomRight" activeCell="C4" sqref="C4:E4"/>
      <selection pane="bottomLeft" activeCell="A6" sqref="A6"/>
      <selection pane="topRight" activeCell="B1" sqref="B1"/>
    </sheetView>
  </sheetViews>
  <sheetFormatPr defaultColWidth="8.7109375" defaultRowHeight="14.45"/>
  <cols>
    <col min="1" max="1" width="39.28515625" customWidth="1"/>
    <col min="2" max="2" width="22.85546875" bestFit="1" customWidth="1"/>
    <col min="3" max="3" width="21.85546875" bestFit="1" customWidth="1"/>
    <col min="4" max="4" width="16.42578125" bestFit="1" customWidth="1"/>
    <col min="5" max="5" width="19.7109375" bestFit="1" customWidth="1"/>
    <col min="6" max="6" width="13.28515625" bestFit="1" customWidth="1"/>
    <col min="7" max="7" width="24.7109375" bestFit="1" customWidth="1"/>
    <col min="8" max="8" width="15.28515625" bestFit="1" customWidth="1"/>
    <col min="9" max="9" width="15.140625" bestFit="1" customWidth="1"/>
    <col min="10" max="15" width="13" customWidth="1"/>
  </cols>
  <sheetData>
    <row r="1" spans="1:15" ht="30" customHeight="1">
      <c r="A1" s="179" t="s">
        <v>168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</row>
    <row r="2" spans="1:15" ht="18" customHeight="1">
      <c r="A2" s="180" t="s">
        <v>169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</row>
    <row r="3" spans="1:15" ht="23.25" customHeight="1">
      <c r="A3" s="39" t="s">
        <v>170</v>
      </c>
      <c r="C3" s="40" t="s">
        <v>171</v>
      </c>
      <c r="D3" s="40" t="s">
        <v>172</v>
      </c>
      <c r="E3" s="40" t="s">
        <v>173</v>
      </c>
    </row>
    <row r="4" spans="1:15" ht="15" customHeight="1">
      <c r="C4" s="41"/>
      <c r="D4" s="41"/>
      <c r="E4" s="41"/>
    </row>
    <row r="5" spans="1:15" ht="25.5" customHeight="1">
      <c r="A5" s="28" t="s">
        <v>174</v>
      </c>
      <c r="B5" s="28" t="s">
        <v>175</v>
      </c>
      <c r="C5" s="28" t="s">
        <v>176</v>
      </c>
      <c r="D5" s="28" t="s">
        <v>177</v>
      </c>
      <c r="E5" s="28" t="s">
        <v>178</v>
      </c>
      <c r="F5" s="28" t="s">
        <v>179</v>
      </c>
      <c r="G5" s="28" t="s">
        <v>180</v>
      </c>
      <c r="H5" s="28" t="s">
        <v>181</v>
      </c>
      <c r="I5" s="28" t="s">
        <v>182</v>
      </c>
      <c r="J5" s="28" t="s">
        <v>183</v>
      </c>
      <c r="K5" s="28" t="s">
        <v>184</v>
      </c>
      <c r="L5" s="28" t="s">
        <v>185</v>
      </c>
      <c r="M5" s="28" t="s">
        <v>186</v>
      </c>
      <c r="N5" s="28" t="s">
        <v>187</v>
      </c>
    </row>
    <row r="6" spans="1:15" ht="18" customHeight="1">
      <c r="A6" s="42" t="s">
        <v>188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</row>
    <row r="7" spans="1:15" ht="18" customHeight="1">
      <c r="A7" s="42" t="s">
        <v>189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</row>
    <row r="8" spans="1:15" ht="18" customHeight="1">
      <c r="A8" s="42" t="s">
        <v>190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4"/>
    </row>
    <row r="9" spans="1:15" ht="18" customHeight="1">
      <c r="A9" s="42" t="s">
        <v>191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4"/>
    </row>
    <row r="10" spans="1:15" ht="19.5" customHeight="1">
      <c r="A10" s="47" t="s">
        <v>192</v>
      </c>
      <c r="B10" s="48">
        <f>IFERROR('T.0a. Normativ'!E26,0)</f>
        <v>0</v>
      </c>
      <c r="C10" s="48">
        <f>IFERROR('T.0a. Normativ'!E49,0)</f>
        <v>0</v>
      </c>
      <c r="D10" s="48">
        <f>IFERROR('T.0a. Normativ'!E72,0)</f>
        <v>0</v>
      </c>
      <c r="E10" s="48">
        <f>IFERROR('T.0a. Normativ'!E95,0)</f>
        <v>0</v>
      </c>
      <c r="F10" s="48">
        <f>IFERROR('T.0a. Normativ'!E118,0)</f>
        <v>0</v>
      </c>
      <c r="G10" s="48">
        <f>IFERROR('T.0a. Normativ'!E141,0)</f>
        <v>0</v>
      </c>
      <c r="H10" s="48">
        <f>IFERROR('T.0a. Normativ'!E164,0)</f>
        <v>0</v>
      </c>
      <c r="I10" s="48">
        <f>IFERROR('T.0a. Normativ'!E187,0)</f>
        <v>0</v>
      </c>
      <c r="J10" s="48">
        <f>IFERROR('T.0a. Normativ'!E210,0)</f>
        <v>0</v>
      </c>
      <c r="K10" s="48">
        <f>IFERROR('T.0a. Normativ'!E233,0)</f>
        <v>0</v>
      </c>
      <c r="L10" s="48">
        <f>IFERROR('T.0a. Normativ'!E256,0)</f>
        <v>0</v>
      </c>
      <c r="M10" s="48">
        <f>IFERROR('T.0a. Normativ'!E279,0)</f>
        <v>0</v>
      </c>
      <c r="N10" s="44"/>
    </row>
    <row r="11" spans="1:15" ht="18" customHeight="1">
      <c r="A11" s="180" t="s">
        <v>193</v>
      </c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</row>
    <row r="12" spans="1:15" ht="18" customHeight="1">
      <c r="A12" s="49" t="s">
        <v>194</v>
      </c>
      <c r="B12" s="50">
        <f>IF(B8=0,0,B8*B9)</f>
        <v>0</v>
      </c>
      <c r="C12" s="50">
        <f>IF(B8=0,0,C8*C9)</f>
        <v>0</v>
      </c>
      <c r="D12" s="50">
        <f>IF(B8=0,0,D8*D9)</f>
        <v>0</v>
      </c>
      <c r="E12" s="50">
        <f>IF(B8=0,0,E8*E9)</f>
        <v>0</v>
      </c>
      <c r="F12" s="50">
        <f>IF(B8=0,0,F8*F9)</f>
        <v>0</v>
      </c>
      <c r="G12" s="50">
        <f>IF(B8=0,0,G8*G9)</f>
        <v>0</v>
      </c>
      <c r="H12" s="50">
        <f>IF(B8=0,0,H8*H9)</f>
        <v>0</v>
      </c>
      <c r="I12" s="50">
        <f>IF(B8=0,0,I8*I9)</f>
        <v>0</v>
      </c>
      <c r="J12" s="50">
        <f>IF(B8=0,0,J8*J9)</f>
        <v>0</v>
      </c>
      <c r="K12" s="50">
        <f>IF(B8=0,0,K8*K9)</f>
        <v>0</v>
      </c>
      <c r="L12" s="50">
        <f>IF(B8=0,0,L8*L9)</f>
        <v>0</v>
      </c>
      <c r="M12" s="50">
        <f>IF(B8=0,0,M8*M9)</f>
        <v>0</v>
      </c>
      <c r="N12" s="50">
        <f>SUM(B12:M12)</f>
        <v>0</v>
      </c>
    </row>
    <row r="13" spans="1:15" ht="27.6" customHeight="1">
      <c r="A13" s="49" t="s">
        <v>195</v>
      </c>
      <c r="B13" s="50">
        <f>IF(B8=0,0,B8*B10)</f>
        <v>0</v>
      </c>
      <c r="C13" s="50">
        <f>IF(B8=0,0,C8*C10)</f>
        <v>0</v>
      </c>
      <c r="D13" s="50">
        <f>IF(B8=0,0,D8*D10)</f>
        <v>0</v>
      </c>
      <c r="E13" s="50">
        <f>IF(B8=0,0,E8*E10)</f>
        <v>0</v>
      </c>
      <c r="F13" s="50">
        <f>IF(B8=0,0,F8*F10)</f>
        <v>0</v>
      </c>
      <c r="G13" s="50">
        <f>IF(B8=0,0,G8*G10)</f>
        <v>0</v>
      </c>
      <c r="H13" s="50">
        <f>IF(B8=0,0,H8*H10)</f>
        <v>0</v>
      </c>
      <c r="I13" s="50">
        <f>IF(B8=0,0,I8*I10)</f>
        <v>0</v>
      </c>
      <c r="J13" s="50">
        <f>IF(B8=0,0,J8*J10)</f>
        <v>0</v>
      </c>
      <c r="K13" s="50">
        <f>IF(B8=0,0,K8*K10)</f>
        <v>0</v>
      </c>
      <c r="L13" s="50">
        <f>IF(B8=0,0,L8*L10)</f>
        <v>0</v>
      </c>
      <c r="M13" s="50">
        <f>IF(B8=0,0,M8*M10)</f>
        <v>0</v>
      </c>
      <c r="N13" s="50">
        <f>SUM(B13:M13)</f>
        <v>0</v>
      </c>
    </row>
    <row r="14" spans="1:15" ht="18" customHeight="1">
      <c r="A14" s="51" t="s">
        <v>196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</row>
    <row r="15" spans="1:15" ht="18" customHeight="1">
      <c r="A15" s="51" t="s">
        <v>197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5" ht="33.6" customHeight="1">
      <c r="A16" s="54" t="s">
        <v>198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</row>
    <row r="18" spans="1:14" ht="21.75" customHeight="1">
      <c r="A18" s="181" t="s">
        <v>199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</row>
    <row r="19" spans="1:14" ht="21.75" customHeight="1">
      <c r="A19" s="40" t="s">
        <v>200</v>
      </c>
      <c r="B19" s="40" t="s">
        <v>201</v>
      </c>
      <c r="C19" s="40" t="s">
        <v>202</v>
      </c>
      <c r="D19" s="40" t="s">
        <v>203</v>
      </c>
      <c r="E19" s="40" t="s">
        <v>204</v>
      </c>
      <c r="F19" s="40" t="s">
        <v>205</v>
      </c>
      <c r="G19" s="40" t="s">
        <v>206</v>
      </c>
      <c r="H19" s="40" t="s">
        <v>207</v>
      </c>
      <c r="I19" s="40" t="s">
        <v>208</v>
      </c>
      <c r="J19" s="40" t="s">
        <v>209</v>
      </c>
      <c r="K19" s="40" t="s">
        <v>210</v>
      </c>
      <c r="L19" s="40" t="s">
        <v>211</v>
      </c>
      <c r="M19" s="40" t="s">
        <v>212</v>
      </c>
      <c r="N19" s="40" t="s">
        <v>213</v>
      </c>
    </row>
    <row r="20" spans="1:14" ht="15.75" customHeight="1">
      <c r="A20" s="42" t="s">
        <v>214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56">
        <f>SUM(B20:M20)</f>
        <v>0</v>
      </c>
    </row>
    <row r="21" spans="1:14" ht="15.75" customHeight="1">
      <c r="A21" s="42" t="s">
        <v>215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56">
        <f>SUM(B21:M21)</f>
        <v>0</v>
      </c>
    </row>
    <row r="22" spans="1:14" ht="15.75" customHeight="1">
      <c r="A22" s="42" t="s">
        <v>216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56">
        <f>SUM(B22:M22)</f>
        <v>0</v>
      </c>
    </row>
    <row r="23" spans="1:14" ht="15.75" customHeight="1">
      <c r="A23" s="42" t="s">
        <v>217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56">
        <f>SUM(B23:M23)</f>
        <v>0</v>
      </c>
    </row>
    <row r="24" spans="1:14" ht="15.75" customHeight="1">
      <c r="A24" s="42" t="s">
        <v>218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56">
        <f>SUM(B24:M24)</f>
        <v>0</v>
      </c>
    </row>
    <row r="25" spans="1:14" ht="18" customHeight="1">
      <c r="A25" s="180" t="s">
        <v>219</v>
      </c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</row>
  </sheetData>
  <mergeCells count="5">
    <mergeCell ref="A1:O1"/>
    <mergeCell ref="A2:O2"/>
    <mergeCell ref="A11:N11"/>
    <mergeCell ref="A18:N18"/>
    <mergeCell ref="A25:N25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9"/>
  <sheetViews>
    <sheetView showGridLines="0" topLeftCell="A55" zoomScaleNormal="100" workbookViewId="0">
      <selection activeCell="B25" sqref="B25:E30"/>
    </sheetView>
  </sheetViews>
  <sheetFormatPr defaultColWidth="8.7109375" defaultRowHeight="14.45"/>
  <cols>
    <col min="1" max="1" width="5" customWidth="1"/>
    <col min="2" max="2" width="44" customWidth="1"/>
    <col min="3" max="3" width="18" customWidth="1"/>
    <col min="4" max="4" width="13" customWidth="1"/>
    <col min="5" max="5" width="16" customWidth="1"/>
  </cols>
  <sheetData>
    <row r="1" spans="1:5" ht="30" customHeight="1">
      <c r="A1" s="179" t="s">
        <v>220</v>
      </c>
      <c r="B1" s="179"/>
      <c r="C1" s="179"/>
      <c r="D1" s="179"/>
      <c r="E1" s="179"/>
    </row>
    <row r="2" spans="1:5" ht="18" customHeight="1">
      <c r="A2" s="180" t="s">
        <v>221</v>
      </c>
      <c r="B2" s="180"/>
      <c r="C2" s="180"/>
      <c r="D2" s="180"/>
      <c r="E2" s="180"/>
    </row>
    <row r="3" spans="1:5" ht="21.75" customHeight="1">
      <c r="A3" s="182" t="s">
        <v>222</v>
      </c>
      <c r="B3" s="182"/>
      <c r="C3" s="182"/>
      <c r="D3" s="182"/>
      <c r="E3" s="182"/>
    </row>
    <row r="4" spans="1:5" ht="21.75" customHeight="1">
      <c r="A4" s="40" t="s">
        <v>128</v>
      </c>
      <c r="B4" s="40" t="s">
        <v>223</v>
      </c>
      <c r="C4" s="40" t="s">
        <v>224</v>
      </c>
      <c r="D4" s="40" t="s">
        <v>112</v>
      </c>
      <c r="E4" s="40" t="s">
        <v>225</v>
      </c>
    </row>
    <row r="5" spans="1:5" ht="16.5" customHeight="1">
      <c r="A5" s="12" t="s">
        <v>42</v>
      </c>
      <c r="B5" s="43"/>
      <c r="C5" s="43"/>
      <c r="D5" s="45"/>
      <c r="E5" s="46"/>
    </row>
    <row r="6" spans="1:5" ht="16.5" customHeight="1">
      <c r="A6" s="12" t="s">
        <v>45</v>
      </c>
      <c r="B6" s="43"/>
      <c r="C6" s="43"/>
      <c r="D6" s="45"/>
      <c r="E6" s="46"/>
    </row>
    <row r="7" spans="1:5" ht="16.5" customHeight="1">
      <c r="A7" s="12" t="s">
        <v>48</v>
      </c>
      <c r="B7" s="43"/>
      <c r="C7" s="43"/>
      <c r="D7" s="45">
        <v>0</v>
      </c>
      <c r="E7" s="46">
        <v>0</v>
      </c>
    </row>
    <row r="8" spans="1:5" ht="16.5" customHeight="1">
      <c r="A8" s="12" t="s">
        <v>51</v>
      </c>
      <c r="B8" s="43"/>
      <c r="C8" s="43"/>
      <c r="D8" s="45">
        <v>0</v>
      </c>
      <c r="E8" s="46">
        <v>0</v>
      </c>
    </row>
    <row r="9" spans="1:5" ht="16.5" customHeight="1">
      <c r="A9" s="12" t="s">
        <v>54</v>
      </c>
      <c r="B9" s="43"/>
      <c r="C9" s="43"/>
      <c r="D9" s="45">
        <v>0</v>
      </c>
      <c r="E9" s="46">
        <v>0</v>
      </c>
    </row>
    <row r="10" spans="1:5" ht="16.5" customHeight="1">
      <c r="A10" s="12" t="s">
        <v>57</v>
      </c>
      <c r="B10" s="43"/>
      <c r="C10" s="43"/>
      <c r="D10" s="45">
        <v>0</v>
      </c>
      <c r="E10" s="46">
        <v>0</v>
      </c>
    </row>
    <row r="11" spans="1:5" ht="18" customHeight="1">
      <c r="B11" s="57" t="s">
        <v>187</v>
      </c>
      <c r="C11" s="58" t="s">
        <v>226</v>
      </c>
      <c r="E11" s="59">
        <f>SUM(E5:E10)</f>
        <v>0</v>
      </c>
    </row>
    <row r="13" spans="1:5" ht="21.75" customHeight="1">
      <c r="A13" s="182" t="s">
        <v>227</v>
      </c>
      <c r="B13" s="182"/>
      <c r="C13" s="182"/>
      <c r="D13" s="182"/>
      <c r="E13" s="182"/>
    </row>
    <row r="14" spans="1:5" ht="21.75" customHeight="1">
      <c r="A14" s="40" t="s">
        <v>128</v>
      </c>
      <c r="B14" s="40" t="s">
        <v>223</v>
      </c>
      <c r="C14" s="40" t="s">
        <v>224</v>
      </c>
      <c r="D14" s="40" t="s">
        <v>112</v>
      </c>
      <c r="E14" s="40" t="s">
        <v>225</v>
      </c>
    </row>
    <row r="15" spans="1:5" ht="16.5" customHeight="1">
      <c r="A15" s="12" t="s">
        <v>42</v>
      </c>
      <c r="B15" s="43"/>
      <c r="C15" s="43"/>
      <c r="D15" s="45">
        <v>0</v>
      </c>
      <c r="E15" s="46">
        <v>0</v>
      </c>
    </row>
    <row r="16" spans="1:5" ht="16.5" customHeight="1">
      <c r="A16" s="12" t="s">
        <v>45</v>
      </c>
      <c r="B16" s="43"/>
      <c r="C16" s="43"/>
      <c r="D16" s="45">
        <v>0</v>
      </c>
      <c r="E16" s="46">
        <v>0</v>
      </c>
    </row>
    <row r="17" spans="1:5" ht="16.5" customHeight="1">
      <c r="A17" s="12" t="s">
        <v>48</v>
      </c>
      <c r="B17" s="43"/>
      <c r="C17" s="43"/>
      <c r="D17" s="45">
        <v>0</v>
      </c>
      <c r="E17" s="46">
        <v>0</v>
      </c>
    </row>
    <row r="18" spans="1:5" ht="16.5" customHeight="1">
      <c r="A18" s="12" t="s">
        <v>51</v>
      </c>
      <c r="B18" s="43"/>
      <c r="C18" s="43"/>
      <c r="D18" s="45">
        <v>0</v>
      </c>
      <c r="E18" s="46">
        <v>0</v>
      </c>
    </row>
    <row r="19" spans="1:5" ht="16.5" customHeight="1">
      <c r="A19" s="12" t="s">
        <v>54</v>
      </c>
      <c r="B19" s="43"/>
      <c r="C19" s="43"/>
      <c r="D19" s="45">
        <v>0</v>
      </c>
      <c r="E19" s="46">
        <v>0</v>
      </c>
    </row>
    <row r="20" spans="1:5" ht="16.5" customHeight="1">
      <c r="A20" s="12" t="s">
        <v>57</v>
      </c>
      <c r="B20" s="43"/>
      <c r="C20" s="43"/>
      <c r="D20" s="45">
        <v>0</v>
      </c>
      <c r="E20" s="46">
        <v>0</v>
      </c>
    </row>
    <row r="21" spans="1:5" ht="18" customHeight="1">
      <c r="B21" s="57" t="s">
        <v>187</v>
      </c>
      <c r="E21" s="59">
        <f>SUM(E15:E20)</f>
        <v>0</v>
      </c>
    </row>
    <row r="23" spans="1:5" ht="21.75" customHeight="1">
      <c r="A23" s="182" t="s">
        <v>228</v>
      </c>
      <c r="B23" s="182"/>
      <c r="C23" s="182"/>
      <c r="D23" s="182"/>
      <c r="E23" s="182"/>
    </row>
    <row r="24" spans="1:5" ht="21.75" customHeight="1">
      <c r="A24" s="40" t="s">
        <v>128</v>
      </c>
      <c r="B24" s="40" t="s">
        <v>223</v>
      </c>
      <c r="C24" s="40" t="s">
        <v>224</v>
      </c>
      <c r="D24" s="40" t="s">
        <v>112</v>
      </c>
      <c r="E24" s="40" t="s">
        <v>225</v>
      </c>
    </row>
    <row r="25" spans="1:5" ht="16.5" customHeight="1">
      <c r="A25" s="12" t="s">
        <v>42</v>
      </c>
      <c r="B25" s="43"/>
      <c r="C25" s="43"/>
      <c r="D25" s="45"/>
      <c r="E25" s="46"/>
    </row>
    <row r="26" spans="1:5" ht="16.5" customHeight="1">
      <c r="A26" s="12" t="s">
        <v>45</v>
      </c>
      <c r="B26" s="43"/>
      <c r="C26" s="43"/>
      <c r="D26" s="45"/>
      <c r="E26" s="46"/>
    </row>
    <row r="27" spans="1:5" ht="16.5" customHeight="1">
      <c r="A27" s="12" t="s">
        <v>48</v>
      </c>
      <c r="B27" s="43"/>
      <c r="C27" s="43"/>
      <c r="D27" s="45"/>
      <c r="E27" s="46"/>
    </row>
    <row r="28" spans="1:5" ht="16.5" customHeight="1">
      <c r="A28" s="12" t="s">
        <v>51</v>
      </c>
      <c r="B28" s="43"/>
      <c r="C28" s="43"/>
      <c r="D28" s="45"/>
      <c r="E28" s="46"/>
    </row>
    <row r="29" spans="1:5" ht="16.5" customHeight="1">
      <c r="A29" s="12" t="s">
        <v>54</v>
      </c>
      <c r="B29" s="43"/>
      <c r="C29" s="43"/>
      <c r="D29" s="45"/>
      <c r="E29" s="46"/>
    </row>
    <row r="30" spans="1:5" ht="16.5" customHeight="1">
      <c r="A30" s="12" t="s">
        <v>57</v>
      </c>
      <c r="B30" s="43"/>
      <c r="C30" s="43"/>
      <c r="D30" s="45"/>
      <c r="E30" s="46"/>
    </row>
    <row r="31" spans="1:5" ht="18" customHeight="1">
      <c r="B31" s="57" t="s">
        <v>187</v>
      </c>
      <c r="C31" s="58" t="s">
        <v>229</v>
      </c>
      <c r="E31" s="59">
        <f>SUM(E25:E30)</f>
        <v>0</v>
      </c>
    </row>
    <row r="33" spans="1:5" ht="21.75" customHeight="1">
      <c r="A33" s="182" t="s">
        <v>230</v>
      </c>
      <c r="B33" s="182"/>
      <c r="C33" s="182"/>
      <c r="D33" s="182"/>
      <c r="E33" s="182"/>
    </row>
    <row r="34" spans="1:5" ht="21.75" customHeight="1">
      <c r="A34" s="40" t="s">
        <v>128</v>
      </c>
      <c r="B34" s="40" t="s">
        <v>223</v>
      </c>
      <c r="C34" s="40" t="s">
        <v>224</v>
      </c>
      <c r="D34" s="40" t="s">
        <v>112</v>
      </c>
      <c r="E34" s="40" t="s">
        <v>225</v>
      </c>
    </row>
    <row r="35" spans="1:5" ht="16.5" customHeight="1">
      <c r="A35" s="12" t="s">
        <v>42</v>
      </c>
      <c r="B35" s="43"/>
      <c r="C35" s="43"/>
      <c r="D35" s="45">
        <v>0</v>
      </c>
      <c r="E35" s="46">
        <v>0</v>
      </c>
    </row>
    <row r="36" spans="1:5" ht="16.5" customHeight="1">
      <c r="A36" s="12" t="s">
        <v>45</v>
      </c>
      <c r="B36" s="43"/>
      <c r="C36" s="43"/>
      <c r="D36" s="45">
        <v>0</v>
      </c>
      <c r="E36" s="46">
        <v>0</v>
      </c>
    </row>
    <row r="37" spans="1:5" ht="16.5" customHeight="1">
      <c r="A37" s="12" t="s">
        <v>48</v>
      </c>
      <c r="B37" s="43"/>
      <c r="C37" s="43"/>
      <c r="D37" s="45">
        <v>0</v>
      </c>
      <c r="E37" s="46">
        <v>0</v>
      </c>
    </row>
    <row r="38" spans="1:5" ht="16.5" customHeight="1">
      <c r="A38" s="12" t="s">
        <v>51</v>
      </c>
      <c r="B38" s="43"/>
      <c r="C38" s="43"/>
      <c r="D38" s="45">
        <v>0</v>
      </c>
      <c r="E38" s="46">
        <v>0</v>
      </c>
    </row>
    <row r="39" spans="1:5" ht="16.5" customHeight="1">
      <c r="A39" s="12" t="s">
        <v>54</v>
      </c>
      <c r="B39" s="43"/>
      <c r="C39" s="43"/>
      <c r="D39" s="45">
        <v>0</v>
      </c>
      <c r="E39" s="46">
        <v>0</v>
      </c>
    </row>
    <row r="40" spans="1:5" ht="16.5" customHeight="1">
      <c r="A40" s="12" t="s">
        <v>57</v>
      </c>
      <c r="B40" s="43"/>
      <c r="C40" s="43"/>
      <c r="D40" s="45">
        <v>0</v>
      </c>
      <c r="E40" s="46">
        <v>0</v>
      </c>
    </row>
    <row r="41" spans="1:5" ht="18" customHeight="1">
      <c r="B41" s="57" t="s">
        <v>187</v>
      </c>
      <c r="C41" s="58" t="s">
        <v>231</v>
      </c>
      <c r="E41" s="59">
        <f>SUM(E35:E40)</f>
        <v>0</v>
      </c>
    </row>
    <row r="43" spans="1:5" ht="21.75" customHeight="1">
      <c r="A43" s="182" t="s">
        <v>232</v>
      </c>
      <c r="B43" s="182"/>
      <c r="C43" s="182"/>
      <c r="D43" s="182"/>
      <c r="E43" s="182"/>
    </row>
    <row r="44" spans="1:5" ht="21.75" customHeight="1">
      <c r="A44" s="40" t="s">
        <v>128</v>
      </c>
      <c r="B44" s="40" t="s">
        <v>223</v>
      </c>
      <c r="C44" s="40" t="s">
        <v>224</v>
      </c>
      <c r="D44" s="40" t="s">
        <v>112</v>
      </c>
      <c r="E44" s="40" t="s">
        <v>225</v>
      </c>
    </row>
    <row r="45" spans="1:5" ht="16.5" customHeight="1">
      <c r="A45" s="12" t="s">
        <v>42</v>
      </c>
      <c r="B45" s="43"/>
      <c r="C45" s="43"/>
      <c r="D45" s="45">
        <v>0</v>
      </c>
      <c r="E45" s="46">
        <v>0</v>
      </c>
    </row>
    <row r="46" spans="1:5" ht="16.5" customHeight="1">
      <c r="A46" s="12" t="s">
        <v>45</v>
      </c>
      <c r="B46" s="43"/>
      <c r="C46" s="43"/>
      <c r="D46" s="45">
        <v>0</v>
      </c>
      <c r="E46" s="46">
        <v>0</v>
      </c>
    </row>
    <row r="47" spans="1:5" ht="16.5" customHeight="1">
      <c r="A47" s="12" t="s">
        <v>48</v>
      </c>
      <c r="B47" s="43"/>
      <c r="C47" s="43"/>
      <c r="D47" s="45">
        <v>0</v>
      </c>
      <c r="E47" s="46">
        <v>0</v>
      </c>
    </row>
    <row r="48" spans="1:5" ht="16.5" customHeight="1">
      <c r="A48" s="12" t="s">
        <v>51</v>
      </c>
      <c r="B48" s="43"/>
      <c r="C48" s="43"/>
      <c r="D48" s="45">
        <v>0</v>
      </c>
      <c r="E48" s="46">
        <v>0</v>
      </c>
    </row>
    <row r="49" spans="1:5" ht="16.5" customHeight="1">
      <c r="A49" s="12" t="s">
        <v>54</v>
      </c>
      <c r="B49" s="43"/>
      <c r="C49" s="43"/>
      <c r="D49" s="45">
        <v>0</v>
      </c>
      <c r="E49" s="46">
        <v>0</v>
      </c>
    </row>
    <row r="50" spans="1:5" ht="16.5" customHeight="1">
      <c r="A50" s="12" t="s">
        <v>57</v>
      </c>
      <c r="B50" s="43"/>
      <c r="C50" s="43"/>
      <c r="D50" s="45">
        <v>0</v>
      </c>
      <c r="E50" s="46">
        <v>0</v>
      </c>
    </row>
    <row r="51" spans="1:5" ht="18" customHeight="1">
      <c r="B51" s="57" t="s">
        <v>187</v>
      </c>
      <c r="E51" s="59">
        <f>SUM(E45:E50)</f>
        <v>0</v>
      </c>
    </row>
    <row r="53" spans="1:5" ht="24" customHeight="1">
      <c r="A53" s="183" t="s">
        <v>233</v>
      </c>
      <c r="B53" s="183"/>
      <c r="C53" s="183"/>
      <c r="D53" s="183"/>
      <c r="E53" s="183"/>
    </row>
    <row r="54" spans="1:5" ht="16.5" customHeight="1">
      <c r="B54" s="42" t="s">
        <v>234</v>
      </c>
      <c r="E54" s="60">
        <f>E11</f>
        <v>0</v>
      </c>
    </row>
    <row r="55" spans="1:5" ht="16.5" customHeight="1">
      <c r="B55" s="42" t="s">
        <v>235</v>
      </c>
      <c r="E55" s="60">
        <f>E21</f>
        <v>0</v>
      </c>
    </row>
    <row r="56" spans="1:5" ht="16.5" customHeight="1">
      <c r="B56" s="42" t="s">
        <v>236</v>
      </c>
      <c r="E56" s="60">
        <f>E31</f>
        <v>0</v>
      </c>
    </row>
    <row r="57" spans="1:5" ht="16.5" customHeight="1">
      <c r="B57" s="42" t="s">
        <v>237</v>
      </c>
      <c r="E57" s="60">
        <f>E41</f>
        <v>0</v>
      </c>
    </row>
    <row r="58" spans="1:5" ht="16.5" customHeight="1">
      <c r="B58" s="42" t="s">
        <v>238</v>
      </c>
      <c r="E58" s="60">
        <f>E51</f>
        <v>0</v>
      </c>
    </row>
    <row r="59" spans="1:5" ht="19.5" customHeight="1">
      <c r="B59" s="57" t="s">
        <v>239</v>
      </c>
      <c r="E59" s="61">
        <f>E54+E55+E56+E57+E58</f>
        <v>0</v>
      </c>
    </row>
  </sheetData>
  <mergeCells count="8">
    <mergeCell ref="A33:E33"/>
    <mergeCell ref="A43:E43"/>
    <mergeCell ref="A53:E53"/>
    <mergeCell ref="A1:E1"/>
    <mergeCell ref="A2:E2"/>
    <mergeCell ref="A3:E3"/>
    <mergeCell ref="A13:E13"/>
    <mergeCell ref="A23:E23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7"/>
  <sheetViews>
    <sheetView showGridLines="0" topLeftCell="A20" zoomScaleNormal="100" workbookViewId="0">
      <selection activeCell="B10" sqref="B10:C12"/>
    </sheetView>
  </sheetViews>
  <sheetFormatPr defaultColWidth="8.7109375" defaultRowHeight="14.45"/>
  <cols>
    <col min="1" max="1" width="40" customWidth="1"/>
    <col min="2" max="2" width="22" customWidth="1"/>
    <col min="3" max="3" width="12" customWidth="1"/>
  </cols>
  <sheetData>
    <row r="1" spans="1:3" ht="30" customHeight="1">
      <c r="A1" s="179" t="s">
        <v>240</v>
      </c>
      <c r="B1" s="179"/>
      <c r="C1" s="179"/>
    </row>
    <row r="2" spans="1:3" ht="18" customHeight="1">
      <c r="A2" s="180" t="s">
        <v>241</v>
      </c>
      <c r="B2" s="180"/>
      <c r="C2" s="180"/>
    </row>
    <row r="3" spans="1:3" ht="21.75" customHeight="1">
      <c r="A3" s="28" t="s">
        <v>242</v>
      </c>
      <c r="B3" s="28" t="s">
        <v>243</v>
      </c>
      <c r="C3" s="28" t="s">
        <v>244</v>
      </c>
    </row>
    <row r="4" spans="1:3" ht="16.5" customHeight="1">
      <c r="A4" s="42" t="s">
        <v>245</v>
      </c>
      <c r="B4" s="60">
        <f>'T.2. Stalna sredstva'!E54</f>
        <v>0</v>
      </c>
      <c r="C4" s="62">
        <f>IFERROR(B4/B10,0)</f>
        <v>0</v>
      </c>
    </row>
    <row r="5" spans="1:3" ht="16.5" customHeight="1">
      <c r="A5" s="42" t="s">
        <v>235</v>
      </c>
      <c r="B5" s="60">
        <f>'T.2. Stalna sredstva'!E55</f>
        <v>0</v>
      </c>
      <c r="C5" s="62">
        <f>IFERROR(B5/B10,0)</f>
        <v>0</v>
      </c>
    </row>
    <row r="6" spans="1:3" ht="16.5" customHeight="1">
      <c r="A6" s="42" t="s">
        <v>236</v>
      </c>
      <c r="B6" s="60">
        <f>'T.2. Stalna sredstva'!E56</f>
        <v>0</v>
      </c>
      <c r="C6" s="62">
        <f>IFERROR(B6/B10,0)</f>
        <v>0</v>
      </c>
    </row>
    <row r="7" spans="1:3" ht="16.5" customHeight="1">
      <c r="A7" s="42" t="s">
        <v>237</v>
      </c>
      <c r="B7" s="60">
        <f>'T.2. Stalna sredstva'!E57</f>
        <v>0</v>
      </c>
      <c r="C7" s="62">
        <f>IFERROR(B7/B10,0)</f>
        <v>0</v>
      </c>
    </row>
    <row r="8" spans="1:3" ht="16.5" customHeight="1">
      <c r="A8" s="42" t="s">
        <v>238</v>
      </c>
      <c r="B8" s="60">
        <f>'T.2. Stalna sredstva'!E58</f>
        <v>0</v>
      </c>
      <c r="C8" s="62">
        <f>IFERROR(B8/B10,0)</f>
        <v>0</v>
      </c>
    </row>
    <row r="9" spans="1:3" ht="18" customHeight="1">
      <c r="A9" s="57" t="s">
        <v>246</v>
      </c>
      <c r="B9" s="59">
        <f>'T.2. Stalna sredstva'!E59</f>
        <v>0</v>
      </c>
      <c r="C9" s="62">
        <f>IFERROR(B9/B10,0)</f>
        <v>0</v>
      </c>
    </row>
    <row r="10" spans="1:3" ht="29.45" customHeight="1">
      <c r="A10" s="42" t="s">
        <v>247</v>
      </c>
      <c r="B10" s="46"/>
      <c r="C10" s="62"/>
    </row>
    <row r="11" spans="1:3" ht="23.25" customHeight="1">
      <c r="A11" s="63" t="s">
        <v>248</v>
      </c>
      <c r="B11" s="46"/>
      <c r="C11" s="62"/>
    </row>
    <row r="12" spans="1:3" ht="21.75" customHeight="1">
      <c r="A12" s="57" t="s">
        <v>249</v>
      </c>
      <c r="B12" s="61"/>
      <c r="C12" s="62"/>
    </row>
    <row r="14" spans="1:3" ht="21.75" customHeight="1">
      <c r="A14" s="28" t="s">
        <v>250</v>
      </c>
      <c r="B14" s="28" t="s">
        <v>243</v>
      </c>
      <c r="C14" s="28" t="s">
        <v>244</v>
      </c>
    </row>
    <row r="15" spans="1:3" ht="16.5" customHeight="1">
      <c r="A15" s="64" t="s">
        <v>251</v>
      </c>
      <c r="B15" s="65">
        <f>B9</f>
        <v>0</v>
      </c>
      <c r="C15" s="62">
        <f>IFERROR(B15/B12,0)</f>
        <v>0</v>
      </c>
    </row>
    <row r="16" spans="1:3" ht="16.5" customHeight="1">
      <c r="A16" s="42" t="s">
        <v>252</v>
      </c>
      <c r="B16" s="46"/>
      <c r="C16" s="62"/>
    </row>
    <row r="17" spans="1:3" ht="16.5" customHeight="1">
      <c r="A17" s="42" t="s">
        <v>253</v>
      </c>
      <c r="B17" s="46"/>
      <c r="C17" s="62"/>
    </row>
    <row r="18" spans="1:3" ht="16.5" customHeight="1">
      <c r="A18" s="64" t="s">
        <v>254</v>
      </c>
      <c r="B18" s="65"/>
      <c r="C18" s="62"/>
    </row>
    <row r="19" spans="1:3" ht="16.5" customHeight="1">
      <c r="A19" s="42" t="s">
        <v>255</v>
      </c>
      <c r="B19" s="46"/>
      <c r="C19" s="62"/>
    </row>
    <row r="20" spans="1:3" ht="16.5" customHeight="1">
      <c r="A20" s="42" t="s">
        <v>256</v>
      </c>
      <c r="B20" s="46"/>
      <c r="C20" s="62"/>
    </row>
    <row r="21" spans="1:3" ht="16.5" customHeight="1">
      <c r="A21" s="64" t="s">
        <v>257</v>
      </c>
      <c r="B21" s="65"/>
      <c r="C21" s="62"/>
    </row>
    <row r="22" spans="1:3" ht="16.5" customHeight="1">
      <c r="A22" s="42" t="s">
        <v>258</v>
      </c>
      <c r="B22" s="46"/>
      <c r="C22" s="62"/>
    </row>
    <row r="23" spans="1:3" ht="16.5" customHeight="1">
      <c r="A23" s="42" t="s">
        <v>259</v>
      </c>
      <c r="B23" s="46"/>
      <c r="C23" s="62"/>
    </row>
    <row r="24" spans="1:3" ht="21.75" customHeight="1">
      <c r="A24" s="57" t="s">
        <v>260</v>
      </c>
      <c r="B24" s="61">
        <f>B16+B17+B19+B20+B22+B23</f>
        <v>0</v>
      </c>
      <c r="C24" s="62">
        <f>IFERROR(B24/B12,0)</f>
        <v>0</v>
      </c>
    </row>
    <row r="25" spans="1:3" ht="21.75" customHeight="1">
      <c r="A25" s="66" t="s">
        <v>261</v>
      </c>
      <c r="B25" s="67" t="str">
        <f>IF(ABS(B24-B12)&lt;1,"✅ BALANSIRA","❌ NIJE BALANSIRANO – provjerite iznose")</f>
        <v>✅ BALANSIRA</v>
      </c>
    </row>
    <row r="27" spans="1:3" ht="18" customHeight="1">
      <c r="A27" s="184" t="s">
        <v>262</v>
      </c>
      <c r="B27" s="184"/>
      <c r="C27" s="184"/>
    </row>
  </sheetData>
  <mergeCells count="3">
    <mergeCell ref="A1:C1"/>
    <mergeCell ref="A2:C2"/>
    <mergeCell ref="A27:C27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P16"/>
  <sheetViews>
    <sheetView showGridLines="0" zoomScaleNormal="100" workbookViewId="0">
      <selection activeCell="B4" sqref="B4:B7"/>
    </sheetView>
  </sheetViews>
  <sheetFormatPr defaultColWidth="8.7109375" defaultRowHeight="14.45"/>
  <cols>
    <col min="1" max="1" width="28" customWidth="1"/>
    <col min="2" max="26" width="9.85546875" bestFit="1" customWidth="1"/>
    <col min="27" max="49" width="8.42578125" customWidth="1"/>
  </cols>
  <sheetData>
    <row r="1" spans="1:42" ht="30" customHeight="1">
      <c r="A1" s="179" t="s">
        <v>263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</row>
    <row r="2" spans="1:42" ht="18" customHeight="1">
      <c r="A2" s="180" t="s">
        <v>264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</row>
    <row r="4" spans="1:42" ht="18" customHeight="1">
      <c r="A4" s="39" t="s">
        <v>265</v>
      </c>
      <c r="B4" s="46"/>
    </row>
    <row r="5" spans="1:42" ht="18" customHeight="1">
      <c r="A5" s="39" t="s">
        <v>266</v>
      </c>
      <c r="B5" s="45"/>
    </row>
    <row r="6" spans="1:42" ht="18" customHeight="1">
      <c r="A6" s="39" t="s">
        <v>267</v>
      </c>
      <c r="B6" s="45"/>
    </row>
    <row r="7" spans="1:42" ht="18" customHeight="1">
      <c r="A7" s="39" t="s">
        <v>268</v>
      </c>
      <c r="B7" s="41"/>
    </row>
    <row r="8" spans="1:42" ht="18" customHeight="1">
      <c r="A8" s="57" t="s">
        <v>269</v>
      </c>
      <c r="B8" s="68">
        <f>B6</f>
        <v>0</v>
      </c>
    </row>
    <row r="9" spans="1:42" ht="18" customHeight="1">
      <c r="A9" s="57" t="s">
        <v>270</v>
      </c>
      <c r="B9" s="69">
        <f>IFERROR(PMT(B7/12,B8,-B4),0)</f>
        <v>0</v>
      </c>
    </row>
    <row r="10" spans="1:42" ht="18" customHeight="1">
      <c r="A10" s="57" t="s">
        <v>271</v>
      </c>
      <c r="B10" s="69">
        <f>IFERROR(B4*(B7/12)*B5,0)</f>
        <v>0</v>
      </c>
    </row>
    <row r="12" spans="1:42" ht="18" customHeight="1">
      <c r="A12" s="70"/>
      <c r="B12" s="70" t="s">
        <v>272</v>
      </c>
      <c r="C12" s="70" t="s">
        <v>273</v>
      </c>
      <c r="D12" s="70" t="s">
        <v>274</v>
      </c>
      <c r="E12" s="70" t="s">
        <v>275</v>
      </c>
      <c r="F12" s="70" t="s">
        <v>276</v>
      </c>
      <c r="G12" s="70" t="s">
        <v>277</v>
      </c>
      <c r="H12" s="70" t="s">
        <v>278</v>
      </c>
      <c r="I12" s="70" t="s">
        <v>279</v>
      </c>
      <c r="J12" s="70" t="s">
        <v>280</v>
      </c>
      <c r="K12" s="70" t="s">
        <v>281</v>
      </c>
      <c r="L12" s="70" t="s">
        <v>282</v>
      </c>
      <c r="M12" s="70" t="s">
        <v>283</v>
      </c>
      <c r="N12" s="70" t="s">
        <v>284</v>
      </c>
      <c r="O12" s="70" t="s">
        <v>285</v>
      </c>
      <c r="P12" s="70" t="s">
        <v>286</v>
      </c>
      <c r="Q12" s="70" t="s">
        <v>287</v>
      </c>
      <c r="R12" s="70" t="s">
        <v>288</v>
      </c>
      <c r="S12" s="70" t="s">
        <v>289</v>
      </c>
      <c r="T12" s="70" t="s">
        <v>290</v>
      </c>
      <c r="U12" s="70" t="s">
        <v>291</v>
      </c>
      <c r="V12" s="70" t="s">
        <v>292</v>
      </c>
      <c r="W12" s="70" t="s">
        <v>293</v>
      </c>
      <c r="X12" s="70" t="s">
        <v>294</v>
      </c>
      <c r="Y12" s="70" t="s">
        <v>295</v>
      </c>
      <c r="Z12" s="70" t="s">
        <v>296</v>
      </c>
      <c r="AA12" s="70" t="s">
        <v>297</v>
      </c>
      <c r="AB12" s="70" t="s">
        <v>298</v>
      </c>
      <c r="AC12" s="70" t="s">
        <v>299</v>
      </c>
      <c r="AD12" s="70" t="s">
        <v>300</v>
      </c>
      <c r="AE12" s="70" t="s">
        <v>301</v>
      </c>
      <c r="AF12" s="70" t="s">
        <v>302</v>
      </c>
      <c r="AG12" s="70" t="s">
        <v>303</v>
      </c>
      <c r="AH12" s="70" t="s">
        <v>304</v>
      </c>
      <c r="AI12" s="70" t="s">
        <v>305</v>
      </c>
      <c r="AJ12" s="70" t="s">
        <v>306</v>
      </c>
      <c r="AK12" s="70" t="s">
        <v>307</v>
      </c>
      <c r="AL12" s="70" t="s">
        <v>308</v>
      </c>
      <c r="AM12" s="70" t="s">
        <v>309</v>
      </c>
      <c r="AN12" s="70" t="s">
        <v>310</v>
      </c>
      <c r="AO12" s="70" t="s">
        <v>187</v>
      </c>
    </row>
    <row r="13" spans="1:42" ht="16.5" customHeight="1">
      <c r="A13" s="42" t="s">
        <v>311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2"/>
      <c r="N13" s="71"/>
      <c r="O13" s="71"/>
      <c r="P13" s="71"/>
      <c r="Q13" s="71"/>
      <c r="R13" s="71"/>
      <c r="S13" s="71"/>
      <c r="T13" s="71"/>
      <c r="U13" s="71"/>
      <c r="V13" s="71">
        <f>IFERROR(IF(21&lt;=$B$5+1,U13,MAX(0,U13-($B$9-U14))),0)</f>
        <v>0</v>
      </c>
      <c r="W13" s="71">
        <f>IFERROR(IF(22&lt;=$B$5+1,V13,MAX(0,V13-($B$9-V14))),0)</f>
        <v>0</v>
      </c>
      <c r="X13" s="71">
        <f>IFERROR(IF(23&lt;=$B$5+1,W13,MAX(0,W13-($B$9-W14))),0)</f>
        <v>0</v>
      </c>
      <c r="Y13" s="72">
        <f>IFERROR(IF(24&lt;=$B$5+1,X13,MAX(0,X13-($B$9-X14))),0)</f>
        <v>0</v>
      </c>
      <c r="Z13" s="71">
        <f>IFERROR(IF(25&lt;=$B$5+1,Y13,MAX(0,Y13-($B$9-Y14))),0)</f>
        <v>0</v>
      </c>
      <c r="AA13" s="71">
        <f>IFERROR(IF(26&lt;=$B$5+1,Z13,MAX(0,Z13-($B$9-Z14))),0)</f>
        <v>0</v>
      </c>
      <c r="AB13" s="71">
        <f>IFERROR(IF(27&lt;=$B$5+1,AA13,MAX(0,AA13-($B$9-AA14))),0)</f>
        <v>0</v>
      </c>
      <c r="AC13" s="71">
        <f>IFERROR(IF(28&lt;=$B$5+1,AB13,MAX(0,AB13-($B$9-AB14))),0)</f>
        <v>0</v>
      </c>
      <c r="AD13" s="71">
        <f>IFERROR(IF(29&lt;=$B$5+1,AC13,MAX(0,AC13-($B$9-AC14))),0)</f>
        <v>0</v>
      </c>
      <c r="AE13" s="71">
        <f>IFERROR(IF(30&lt;=$B$5+1,AD13,MAX(0,AD13-($B$9-AD14))),0)</f>
        <v>0</v>
      </c>
      <c r="AF13" s="71">
        <f>IFERROR(IF(31&lt;=$B$5+1,AE13,MAX(0,AE13-($B$9-AE14))),0)</f>
        <v>0</v>
      </c>
      <c r="AG13" s="71">
        <f>IFERROR(IF(32&lt;=$B$5+1,AF13,MAX(0,AF13-($B$9-AF14))),0)</f>
        <v>0</v>
      </c>
      <c r="AH13" s="71">
        <f>IFERROR(IF(33&lt;=$B$5+1,AG13,MAX(0,AG13-($B$9-AG14))),0)</f>
        <v>0</v>
      </c>
      <c r="AI13" s="71">
        <f>IFERROR(IF(34&lt;=$B$5+1,AH13,MAX(0,AH13-($B$9-AH14))),0)</f>
        <v>0</v>
      </c>
      <c r="AJ13" s="71">
        <f>IFERROR(IF(35&lt;=$B$5+1,AI13,MAX(0,AI13-($B$9-AI14))),0)</f>
        <v>0</v>
      </c>
      <c r="AK13" s="72">
        <f>IFERROR(IF(36&lt;=$B$5+1,AJ13,MAX(0,AJ13-($B$9-AJ14))),0)</f>
        <v>0</v>
      </c>
      <c r="AL13" s="72">
        <f>M13</f>
        <v>0</v>
      </c>
      <c r="AM13" s="72">
        <f>Y13</f>
        <v>0</v>
      </c>
      <c r="AN13" s="72">
        <f>AK13</f>
        <v>0</v>
      </c>
      <c r="AO13" s="73">
        <f>SUM(AH13:AJ13)</f>
        <v>0</v>
      </c>
    </row>
    <row r="14" spans="1:42" ht="16.5" customHeight="1">
      <c r="A14" s="42" t="s">
        <v>312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  <c r="N14" s="71"/>
      <c r="O14" s="71"/>
      <c r="P14" s="71"/>
      <c r="Q14" s="71"/>
      <c r="R14" s="71"/>
      <c r="S14" s="71"/>
      <c r="T14" s="71"/>
      <c r="U14" s="71"/>
      <c r="V14" s="71">
        <f t="shared" ref="B14:AK14" si="0">IFERROR(V13*($B$7/12),0)</f>
        <v>0</v>
      </c>
      <c r="W14" s="71">
        <f t="shared" si="0"/>
        <v>0</v>
      </c>
      <c r="X14" s="71">
        <f t="shared" si="0"/>
        <v>0</v>
      </c>
      <c r="Y14" s="72">
        <f t="shared" si="0"/>
        <v>0</v>
      </c>
      <c r="Z14" s="71">
        <f t="shared" si="0"/>
        <v>0</v>
      </c>
      <c r="AA14" s="71">
        <f t="shared" si="0"/>
        <v>0</v>
      </c>
      <c r="AB14" s="71">
        <f t="shared" si="0"/>
        <v>0</v>
      </c>
      <c r="AC14" s="71">
        <f t="shared" si="0"/>
        <v>0</v>
      </c>
      <c r="AD14" s="71">
        <f t="shared" si="0"/>
        <v>0</v>
      </c>
      <c r="AE14" s="71">
        <f t="shared" si="0"/>
        <v>0</v>
      </c>
      <c r="AF14" s="71">
        <f t="shared" si="0"/>
        <v>0</v>
      </c>
      <c r="AG14" s="71">
        <f t="shared" si="0"/>
        <v>0</v>
      </c>
      <c r="AH14" s="71">
        <f t="shared" si="0"/>
        <v>0</v>
      </c>
      <c r="AI14" s="71">
        <f t="shared" si="0"/>
        <v>0</v>
      </c>
      <c r="AJ14" s="71">
        <f t="shared" si="0"/>
        <v>0</v>
      </c>
      <c r="AK14" s="72">
        <f t="shared" si="0"/>
        <v>0</v>
      </c>
      <c r="AL14" s="72">
        <f>SUM(B14:M14)</f>
        <v>0</v>
      </c>
      <c r="AM14" s="72">
        <f>SUM(N14:Y14)</f>
        <v>0</v>
      </c>
      <c r="AN14" s="72">
        <f>SUM(Z14:AK14)</f>
        <v>0</v>
      </c>
      <c r="AO14" s="73">
        <f>SUM(AH14:AJ14)</f>
        <v>0</v>
      </c>
    </row>
    <row r="15" spans="1:42" ht="16.5" customHeight="1">
      <c r="A15" s="42" t="s">
        <v>313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  <c r="N15" s="71"/>
      <c r="O15" s="71"/>
      <c r="P15" s="71"/>
      <c r="Q15" s="71"/>
      <c r="R15" s="71"/>
      <c r="S15" s="71"/>
      <c r="T15" s="71"/>
      <c r="U15" s="71"/>
      <c r="V15" s="71">
        <f>IFERROR(IF(21&lt;=$B$5,0,MIN($B$9-V14,V13)),0)</f>
        <v>0</v>
      </c>
      <c r="W15" s="71">
        <f>IFERROR(IF(22&lt;=$B$5,0,MIN($B$9-W14,W13)),0)</f>
        <v>0</v>
      </c>
      <c r="X15" s="71">
        <f>IFERROR(IF(23&lt;=$B$5,0,MIN($B$9-X14,X13)),0)</f>
        <v>0</v>
      </c>
      <c r="Y15" s="72">
        <f>IFERROR(IF(24&lt;=$B$5,0,MIN($B$9-Y14,Y13)),0)</f>
        <v>0</v>
      </c>
      <c r="Z15" s="71">
        <f>IFERROR(IF(25&lt;=$B$5,0,MIN($B$9-Z14,Z13)),0)</f>
        <v>0</v>
      </c>
      <c r="AA15" s="71">
        <f>IFERROR(IF(26&lt;=$B$5,0,MIN($B$9-AA14,AA13)),0)</f>
        <v>0</v>
      </c>
      <c r="AB15" s="71">
        <f>IFERROR(IF(27&lt;=$B$5,0,MIN($B$9-AB14,AB13)),0)</f>
        <v>0</v>
      </c>
      <c r="AC15" s="71">
        <f>IFERROR(IF(28&lt;=$B$5,0,MIN($B$9-AC14,AC13)),0)</f>
        <v>0</v>
      </c>
      <c r="AD15" s="71">
        <f>IFERROR(IF(29&lt;=$B$5,0,MIN($B$9-AD14,AD13)),0)</f>
        <v>0</v>
      </c>
      <c r="AE15" s="71">
        <f>IFERROR(IF(30&lt;=$B$5,0,MIN($B$9-AE14,AE13)),0)</f>
        <v>0</v>
      </c>
      <c r="AF15" s="71">
        <f>IFERROR(IF(31&lt;=$B$5,0,MIN($B$9-AF14,AF13)),0)</f>
        <v>0</v>
      </c>
      <c r="AG15" s="71">
        <f>IFERROR(IF(32&lt;=$B$5,0,MIN($B$9-AG14,AG13)),0)</f>
        <v>0</v>
      </c>
      <c r="AH15" s="71">
        <f>IFERROR(IF(33&lt;=$B$5,0,MIN($B$9-AH14,AH13)),0)</f>
        <v>0</v>
      </c>
      <c r="AI15" s="71">
        <f>IFERROR(IF(34&lt;=$B$5,0,MIN($B$9-AI14,AI13)),0)</f>
        <v>0</v>
      </c>
      <c r="AJ15" s="71">
        <f>IFERROR(IF(35&lt;=$B$5,0,MIN($B$9-AJ14,AJ13)),0)</f>
        <v>0</v>
      </c>
      <c r="AK15" s="72">
        <f>IFERROR(IF(36&lt;=$B$5,0,MIN($B$9-AK14,AK13)),0)</f>
        <v>0</v>
      </c>
      <c r="AL15" s="72">
        <f>SUM(B15:M15)</f>
        <v>0</v>
      </c>
      <c r="AM15" s="72">
        <f>SUM(N15:Y15)</f>
        <v>0</v>
      </c>
      <c r="AN15" s="72">
        <f>SUM(Z15:AK15)</f>
        <v>0</v>
      </c>
      <c r="AO15" s="73">
        <f>SUM(AH15:AJ15)</f>
        <v>0</v>
      </c>
    </row>
    <row r="16" spans="1:42" ht="16.5" customHeight="1">
      <c r="A16" s="57" t="s">
        <v>314</v>
      </c>
      <c r="B16" s="74">
        <f t="shared" ref="B16:AK16" si="1">IFERROR(B14+B15,0)</f>
        <v>0</v>
      </c>
      <c r="C16" s="74">
        <f t="shared" si="1"/>
        <v>0</v>
      </c>
      <c r="D16" s="74">
        <f t="shared" si="1"/>
        <v>0</v>
      </c>
      <c r="E16" s="74">
        <f t="shared" si="1"/>
        <v>0</v>
      </c>
      <c r="F16" s="74">
        <f t="shared" si="1"/>
        <v>0</v>
      </c>
      <c r="G16" s="74">
        <f t="shared" si="1"/>
        <v>0</v>
      </c>
      <c r="H16" s="74">
        <f t="shared" si="1"/>
        <v>0</v>
      </c>
      <c r="I16" s="74">
        <f t="shared" si="1"/>
        <v>0</v>
      </c>
      <c r="J16" s="74">
        <f t="shared" si="1"/>
        <v>0</v>
      </c>
      <c r="K16" s="74">
        <f t="shared" si="1"/>
        <v>0</v>
      </c>
      <c r="L16" s="74">
        <f t="shared" si="1"/>
        <v>0</v>
      </c>
      <c r="M16" s="75">
        <f t="shared" si="1"/>
        <v>0</v>
      </c>
      <c r="N16" s="74">
        <f t="shared" si="1"/>
        <v>0</v>
      </c>
      <c r="O16" s="74">
        <f t="shared" si="1"/>
        <v>0</v>
      </c>
      <c r="P16" s="74">
        <f t="shared" si="1"/>
        <v>0</v>
      </c>
      <c r="Q16" s="74">
        <f t="shared" si="1"/>
        <v>0</v>
      </c>
      <c r="R16" s="74">
        <f t="shared" si="1"/>
        <v>0</v>
      </c>
      <c r="S16" s="74">
        <f t="shared" si="1"/>
        <v>0</v>
      </c>
      <c r="T16" s="74">
        <f t="shared" si="1"/>
        <v>0</v>
      </c>
      <c r="U16" s="74">
        <f t="shared" si="1"/>
        <v>0</v>
      </c>
      <c r="V16" s="74">
        <f t="shared" si="1"/>
        <v>0</v>
      </c>
      <c r="W16" s="74">
        <f t="shared" si="1"/>
        <v>0</v>
      </c>
      <c r="X16" s="74">
        <f t="shared" si="1"/>
        <v>0</v>
      </c>
      <c r="Y16" s="75">
        <f t="shared" si="1"/>
        <v>0</v>
      </c>
      <c r="Z16" s="74">
        <f t="shared" si="1"/>
        <v>0</v>
      </c>
      <c r="AA16" s="74">
        <f t="shared" si="1"/>
        <v>0</v>
      </c>
      <c r="AB16" s="74">
        <f t="shared" si="1"/>
        <v>0</v>
      </c>
      <c r="AC16" s="74">
        <f t="shared" si="1"/>
        <v>0</v>
      </c>
      <c r="AD16" s="74">
        <f t="shared" si="1"/>
        <v>0</v>
      </c>
      <c r="AE16" s="74">
        <f t="shared" si="1"/>
        <v>0</v>
      </c>
      <c r="AF16" s="74">
        <f t="shared" si="1"/>
        <v>0</v>
      </c>
      <c r="AG16" s="74">
        <f t="shared" si="1"/>
        <v>0</v>
      </c>
      <c r="AH16" s="74">
        <f t="shared" si="1"/>
        <v>0</v>
      </c>
      <c r="AI16" s="74">
        <f t="shared" si="1"/>
        <v>0</v>
      </c>
      <c r="AJ16" s="74">
        <f t="shared" si="1"/>
        <v>0</v>
      </c>
      <c r="AK16" s="75">
        <f t="shared" si="1"/>
        <v>0</v>
      </c>
      <c r="AL16" s="76">
        <f>SUM(B16:M16)</f>
        <v>0</v>
      </c>
      <c r="AM16" s="76">
        <f>SUM(N16:Y16)</f>
        <v>0</v>
      </c>
      <c r="AN16" s="76">
        <f>SUM(Z16:AK16)</f>
        <v>0</v>
      </c>
      <c r="AO16" s="73">
        <f>SUM(AH16:AJ16)</f>
        <v>0</v>
      </c>
    </row>
  </sheetData>
  <mergeCells count="2">
    <mergeCell ref="A1:AP1"/>
    <mergeCell ref="A2:AP2"/>
  </mergeCells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B27C0F637A5E449E2F5C78DEC19A28" ma:contentTypeVersion="3" ma:contentTypeDescription="Create a new document." ma:contentTypeScope="" ma:versionID="07392f4f63f8aeef03e0262946f4e30c">
  <xsd:schema xmlns:xsd="http://www.w3.org/2001/XMLSchema" xmlns:xs="http://www.w3.org/2001/XMLSchema" xmlns:p="http://schemas.microsoft.com/office/2006/metadata/properties" xmlns:ns2="bbf6a2fa-9be4-4c00-818f-4263ce555f97" targetNamespace="http://schemas.microsoft.com/office/2006/metadata/properties" ma:root="true" ma:fieldsID="8a06b7c966f6159f03ceee7aec96a215" ns2:_="">
    <xsd:import namespace="bbf6a2fa-9be4-4c00-818f-4263ce555f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6a2fa-9be4-4c00-818f-4263ce555f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BAB0A1-6C3C-4F0E-9C39-53A0A4DBDCA8}"/>
</file>

<file path=customXml/itemProps2.xml><?xml version="1.0" encoding="utf-8"?>
<ds:datastoreItem xmlns:ds="http://schemas.openxmlformats.org/officeDocument/2006/customXml" ds:itemID="{74ABB35C-8259-430A-8BA1-97AD2C392258}"/>
</file>

<file path=customXml/itemProps3.xml><?xml version="1.0" encoding="utf-8"?>
<ds:datastoreItem xmlns:ds="http://schemas.openxmlformats.org/officeDocument/2006/customXml" ds:itemID="{BA929DD2-CF17-4022-8FE1-6EED107A17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>7</cp:revision>
  <dcterms:created xsi:type="dcterms:W3CDTF">2026-04-15T19:38:18Z</dcterms:created>
  <dcterms:modified xsi:type="dcterms:W3CDTF">2026-06-23T12:42:44Z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0x01010060B27C0F637A5E449E2F5C78DEC19A28</vt:lpwstr>
  </property>
</Properties>
</file>